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/>
  <xr:revisionPtr revIDLastSave="0" documentId="13_ncr:1_{079357A1-7887-40DA-A331-6B4B1842089F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 Sažetak" sheetId="2" r:id="rId1"/>
    <sheet name=" Račun prihoda i rashoda" sheetId="4" r:id="rId2"/>
    <sheet name=" Račun financiranja" sheetId="5" r:id="rId3"/>
    <sheet name="Posebni dio " sheetId="7" r:id="rId4"/>
  </sheets>
  <definedNames>
    <definedName name="_xlnm.Print_Area" localSheetId="2">' Račun financiranja'!$A$1:$G$32</definedName>
    <definedName name="_xlnm.Print_Area" localSheetId="1">' Račun prihoda i rashoda'!$A$3:$G$103</definedName>
    <definedName name="_xlnm.Print_Area" localSheetId="0">' Sažetak'!$A$1:$J$44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6" i="7" l="1"/>
  <c r="H67" i="7"/>
  <c r="I67" i="7"/>
  <c r="H68" i="7"/>
  <c r="I68" i="7"/>
  <c r="I54" i="7"/>
  <c r="H54" i="7"/>
  <c r="I55" i="7"/>
  <c r="H55" i="7"/>
  <c r="I49" i="7"/>
  <c r="H49" i="7"/>
  <c r="I48" i="7"/>
  <c r="H48" i="7"/>
  <c r="I47" i="7"/>
  <c r="I7" i="7"/>
  <c r="I9" i="7"/>
  <c r="I11" i="7"/>
  <c r="I12" i="7"/>
  <c r="I14" i="7"/>
  <c r="I15" i="7"/>
  <c r="H12" i="7"/>
  <c r="H7" i="7"/>
  <c r="D8" i="7"/>
  <c r="D6" i="7" s="1"/>
  <c r="I6" i="7" s="1"/>
  <c r="D10" i="7"/>
  <c r="H10" i="7" s="1"/>
  <c r="D13" i="7"/>
  <c r="H13" i="7" s="1"/>
  <c r="D66" i="7"/>
  <c r="I66" i="7" s="1"/>
  <c r="D53" i="7"/>
  <c r="I53" i="7" s="1"/>
  <c r="D47" i="7"/>
  <c r="H47" i="7" s="1"/>
  <c r="D79" i="4"/>
  <c r="E79" i="4"/>
  <c r="F79" i="4"/>
  <c r="G79" i="4"/>
  <c r="C79" i="4"/>
  <c r="D77" i="4"/>
  <c r="E77" i="4"/>
  <c r="F77" i="4"/>
  <c r="G77" i="4"/>
  <c r="C77" i="4"/>
  <c r="D75" i="4"/>
  <c r="E75" i="4"/>
  <c r="F75" i="4"/>
  <c r="G75" i="4"/>
  <c r="C75" i="4"/>
  <c r="D69" i="4"/>
  <c r="E69" i="4"/>
  <c r="F69" i="4"/>
  <c r="G69" i="4"/>
  <c r="C69" i="4"/>
  <c r="C73" i="4"/>
  <c r="D71" i="4"/>
  <c r="E71" i="4"/>
  <c r="F71" i="4"/>
  <c r="G71" i="4"/>
  <c r="C71" i="4"/>
  <c r="C84" i="4"/>
  <c r="C82" i="4"/>
  <c r="C86" i="4"/>
  <c r="D82" i="4"/>
  <c r="E82" i="4"/>
  <c r="F82" i="4"/>
  <c r="G82" i="4"/>
  <c r="D73" i="4"/>
  <c r="E73" i="4"/>
  <c r="F73" i="4"/>
  <c r="G73" i="4"/>
  <c r="D61" i="4"/>
  <c r="E61" i="4"/>
  <c r="F61" i="4"/>
  <c r="G61" i="4"/>
  <c r="D58" i="4"/>
  <c r="E58" i="4"/>
  <c r="F58" i="4"/>
  <c r="G58" i="4"/>
  <c r="D56" i="4"/>
  <c r="E56" i="4"/>
  <c r="F56" i="4"/>
  <c r="G56" i="4"/>
  <c r="D54" i="4"/>
  <c r="E54" i="4"/>
  <c r="F54" i="4"/>
  <c r="G54" i="4"/>
  <c r="D52" i="4"/>
  <c r="E52" i="4"/>
  <c r="F52" i="4"/>
  <c r="G52" i="4"/>
  <c r="D50" i="4"/>
  <c r="E50" i="4"/>
  <c r="F50" i="4"/>
  <c r="G50" i="4"/>
  <c r="D48" i="4"/>
  <c r="E48" i="4"/>
  <c r="F48" i="4"/>
  <c r="G48" i="4"/>
  <c r="C50" i="4"/>
  <c r="C54" i="4"/>
  <c r="C56" i="4"/>
  <c r="C58" i="4"/>
  <c r="C61" i="4"/>
  <c r="C63" i="4"/>
  <c r="C52" i="4"/>
  <c r="E13" i="4"/>
  <c r="C13" i="4"/>
  <c r="H41" i="2"/>
  <c r="H42" i="2" s="1"/>
  <c r="F42" i="2"/>
  <c r="F41" i="2"/>
  <c r="I13" i="7" l="1"/>
  <c r="H53" i="7"/>
  <c r="D5" i="7"/>
  <c r="H6" i="7"/>
  <c r="I10" i="7"/>
  <c r="H8" i="7"/>
  <c r="I8" i="7"/>
  <c r="D43" i="7"/>
  <c r="D19" i="7" s="1"/>
  <c r="D18" i="7" s="1"/>
  <c r="C68" i="4"/>
  <c r="I5" i="7" l="1"/>
  <c r="H5" i="7"/>
  <c r="D84" i="4"/>
  <c r="D63" i="4"/>
  <c r="D47" i="4" s="1"/>
  <c r="E20" i="4"/>
  <c r="E12" i="4" s="1"/>
  <c r="F20" i="4"/>
  <c r="G20" i="4"/>
  <c r="D21" i="4"/>
  <c r="D20" i="4" s="1"/>
  <c r="D14" i="4"/>
  <c r="D13" i="4" s="1"/>
  <c r="G11" i="2"/>
  <c r="G33" i="2"/>
  <c r="G41" i="2" s="1"/>
  <c r="G42" i="2" s="1"/>
  <c r="D12" i="4" l="1"/>
  <c r="H11" i="2"/>
  <c r="E84" i="4" l="1"/>
  <c r="F84" i="4"/>
  <c r="G84" i="4"/>
  <c r="E63" i="4"/>
  <c r="E47" i="4" s="1"/>
  <c r="F63" i="4"/>
  <c r="F47" i="4" s="1"/>
  <c r="G63" i="4"/>
  <c r="G47" i="4" s="1"/>
  <c r="D86" i="4"/>
  <c r="D68" i="4" s="1"/>
  <c r="E86" i="4"/>
  <c r="F86" i="4"/>
  <c r="G86" i="4"/>
  <c r="D26" i="4"/>
  <c r="E26" i="4"/>
  <c r="F26" i="4"/>
  <c r="G26" i="4"/>
  <c r="D29" i="4"/>
  <c r="E29" i="4"/>
  <c r="F29" i="4"/>
  <c r="G29" i="4"/>
  <c r="C29" i="4"/>
  <c r="E102" i="4"/>
  <c r="F102" i="4"/>
  <c r="G102" i="4"/>
  <c r="G13" i="4"/>
  <c r="G12" i="4" s="1"/>
  <c r="F16" i="4"/>
  <c r="F13" i="4" s="1"/>
  <c r="F12" i="4" s="1"/>
  <c r="J11" i="2"/>
  <c r="I11" i="2"/>
  <c r="G68" i="4" l="1"/>
  <c r="F68" i="4"/>
  <c r="E68" i="4"/>
  <c r="D25" i="4"/>
  <c r="G25" i="4"/>
  <c r="F25" i="4"/>
  <c r="E25" i="4"/>
  <c r="C102" i="4"/>
  <c r="C48" i="4"/>
  <c r="C47" i="4" s="1"/>
  <c r="C26" i="4"/>
  <c r="C25" i="4" s="1"/>
  <c r="C12" i="4"/>
  <c r="J25" i="2"/>
  <c r="I25" i="2"/>
  <c r="H25" i="2"/>
  <c r="G25" i="2"/>
  <c r="F25" i="2"/>
  <c r="J13" i="2"/>
  <c r="I13" i="2"/>
  <c r="H13" i="2"/>
  <c r="G13" i="2"/>
  <c r="F13" i="2"/>
  <c r="J10" i="2"/>
  <c r="I10" i="2"/>
  <c r="H10" i="2"/>
  <c r="G10" i="2"/>
  <c r="F10" i="2"/>
  <c r="I16" i="2" l="1"/>
  <c r="I26" i="2" s="1"/>
  <c r="G16" i="2"/>
  <c r="G26" i="2" s="1"/>
  <c r="G34" i="2" s="1"/>
  <c r="H16" i="2"/>
  <c r="F16" i="2"/>
  <c r="F26" i="2" s="1"/>
  <c r="J16" i="2"/>
  <c r="J26" i="2" s="1"/>
  <c r="H26" i="2"/>
  <c r="H34" i="2" l="1"/>
  <c r="H35" i="2" s="1"/>
  <c r="J34" i="2"/>
  <c r="J35" i="2" s="1"/>
  <c r="F34" i="2"/>
  <c r="F43" i="2" s="1"/>
  <c r="F44" i="2" s="1"/>
  <c r="G44" i="2" s="1"/>
  <c r="H44" i="2" s="1"/>
  <c r="I41" i="2" s="1"/>
  <c r="I44" i="2" s="1"/>
  <c r="J41" i="2" s="1"/>
  <c r="J44" i="2" s="1"/>
  <c r="I34" i="2"/>
  <c r="I35" i="2" s="1"/>
  <c r="G35" i="2"/>
  <c r="F35" i="2" l="1"/>
</calcChain>
</file>

<file path=xl/sharedStrings.xml><?xml version="1.0" encoding="utf-8"?>
<sst xmlns="http://schemas.openxmlformats.org/spreadsheetml/2006/main" count="328" uniqueCount="158">
  <si>
    <t>I. OPĆI DIO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</si>
  <si>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</si>
  <si>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</si>
  <si>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</si>
  <si>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</si>
  <si>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</si>
  <si>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</si>
  <si>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</si>
  <si>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8 PRIMICI OD FINANCIJSKE IMOVINE I ZADUŽIVANJA</t>
  </si>
  <si>
    <t>5 IZDACI ZA FINANCIJSKU IMOVINU I OTPLATE ZAJMOVA</t>
  </si>
  <si>
    <t>NETO FINANCIRANJE</t>
  </si>
  <si>
    <t>VIŠAK / MANJAK + NETO FINANCIRANJE</t>
  </si>
  <si>
    <t>RAZRED I NAZIV</t>
  </si>
  <si>
    <t>A) SAŽETAK RAČUNA PRIHODA I RASHODA</t>
  </si>
  <si>
    <t>B) SAŽETAK RAČUNA FINANCIRANJA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</si>
  <si>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</si>
  <si>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</si>
  <si>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</si>
  <si>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</si>
  <si>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D) VIŠEGODIŠNJI PLAN URAVNOTEŽENJA</t>
  </si>
  <si>
    <t>VIŠAK / MANJAK IZ PRETHODNE(IH) GODINE KOJI ĆE SE RASPOREDITI / POKRITI</t>
  </si>
  <si>
    <t>NAZIV</t>
  </si>
  <si>
    <t>TEKUĆI PLAN 
(t-1)</t>
  </si>
  <si>
    <t xml:space="preserve">A. RAČUN PRIHODA I RASHODA </t>
  </si>
  <si>
    <t>A1. PRIHODI I RASHODI PREMA EKONOMSKOJ KLASIFIKACIJI</t>
  </si>
  <si>
    <t>UKUPNO PRIHODI</t>
  </si>
  <si>
    <t>Prihodi poslovanja</t>
  </si>
  <si>
    <t>Pomoći iz inozemstva i od subjekata unutar općeg proračuna</t>
  </si>
  <si>
    <t xml:space="preserve"> Prihodi od prodaje proizvoda i robe te pruženih usluga i prihodi od donacija</t>
  </si>
  <si>
    <t>…</t>
  </si>
  <si>
    <t>Prihodi od prodaje nefinancijske imovine</t>
  </si>
  <si>
    <t>Prihodi od prodaje proizvedene dugotrajne imovine</t>
  </si>
  <si>
    <t>UKUPNO RASHODI</t>
  </si>
  <si>
    <t>Rashodi poslovanja</t>
  </si>
  <si>
    <t>Rashodi za zaposlene</t>
  </si>
  <si>
    <t>Materijalni rashodi</t>
  </si>
  <si>
    <t>Rashodi za nabavu nefinancijske imovine</t>
  </si>
  <si>
    <t>Rashodi za nabavu neproizvedene dugotrajne imovine</t>
  </si>
  <si>
    <t>A2. PRIHODI I RASHODI PREMA IZVORIMA FINANCIRANJA</t>
  </si>
  <si>
    <t>Razred/
skupina</t>
  </si>
  <si>
    <t>Opći prihodi i primici</t>
  </si>
  <si>
    <t>Vlastiti prihodi</t>
  </si>
  <si>
    <t>A3. RASHODI PREMA FUNKCIJSKOJ KLASIFIKACIJI</t>
  </si>
  <si>
    <t>01</t>
  </si>
  <si>
    <t>011</t>
  </si>
  <si>
    <t>013</t>
  </si>
  <si>
    <t>041</t>
  </si>
  <si>
    <t>04</t>
  </si>
  <si>
    <t>Opće javne usluge</t>
  </si>
  <si>
    <t>Izvršna i zakonodavna tijela, financijski i fiskalni poslovi</t>
  </si>
  <si>
    <t>Opće usluge</t>
  </si>
  <si>
    <t>Ekonomski poslovi</t>
  </si>
  <si>
    <t>Opći ekonomski, trgovački i poslovi vezani uz rad</t>
  </si>
  <si>
    <t>B. RAČUN FINANCIRANJA</t>
  </si>
  <si>
    <t>B1. RAČUN FINANCIRANJA PREMA EKONOMSKOJ KLASIFIKACIJI</t>
  </si>
  <si>
    <t>Primici od financijske imovine i zaduživanja</t>
  </si>
  <si>
    <t>Primici od zaduživanja</t>
  </si>
  <si>
    <t>Izdaci za financijsku imovinu i otplate zajmova</t>
  </si>
  <si>
    <t>Izdaci za otplatu glavnice primljenih kredita i zajmova</t>
  </si>
  <si>
    <t>B2. RAČUN FINANCIRANJA PREMA IZVORIMA FINANCIRANJA</t>
  </si>
  <si>
    <t xml:space="preserve">UKUPNO IZDACI </t>
  </si>
  <si>
    <t>II. POSEBNI DIO</t>
  </si>
  <si>
    <t>ŠIFRA</t>
  </si>
  <si>
    <t xml:space="preserve">PRORAČUN JEDINICE LOKALNE I PODRUČNE (REGIONALNE) SAMOUPRAVE/
FINANCIJSKI PLAN PRORAČUNSKOG KORISNIKA JEDINICE LOKALNE I PODRUČNE (REGIONALNE) SAMOUPRAVE 
ZA GODINU T I PROJEKCIJE ZA GODINU T+1 I T+2 </t>
  </si>
  <si>
    <t>Ostali prihodi za posebne namjene</t>
  </si>
  <si>
    <t>Vlastii prihodi</t>
  </si>
  <si>
    <t>Prihodi za posebne namjene</t>
  </si>
  <si>
    <t>Namjenski primici</t>
  </si>
  <si>
    <t>Namjenski primici od zaduživanja</t>
  </si>
  <si>
    <t>VIŠAK / MANJAK TEKUĆE GODINE
(VIŠAK / MANJAK + NETO FINANCIRANJE)</t>
  </si>
  <si>
    <t>IZVRŠENJE  2024.
(t-2)</t>
  </si>
  <si>
    <t>TEKUĆI PLAN  2025.
(t-1)</t>
  </si>
  <si>
    <t>Prihodi iz nadležnog proračuna i od HZZO-a temeljem ugovornih obveza</t>
  </si>
  <si>
    <t xml:space="preserve"> Prihodi od upravnih i administrativnih pristojbi, pristojbi po posebnim propisima i naknada</t>
  </si>
  <si>
    <t>Rashodi za nabavu proizvedene dugotrajne imovine</t>
  </si>
  <si>
    <t>Izvor 1.1. Opći prihodi i primici proračuna</t>
  </si>
  <si>
    <t>Izvor 3.1. Ostali vlastiti prihodi - PK</t>
  </si>
  <si>
    <t>Izvor 4.7. Prihodi za posebne namjene - prihodi PK</t>
  </si>
  <si>
    <t>Izvor 5.A. Pomoći iz županijskog proračuna - PK</t>
  </si>
  <si>
    <t>Izvor 5.B. Pomoći iz državnog proračuna - PK</t>
  </si>
  <si>
    <t>Izvor 6.5. Donacije - prihodi  PK</t>
  </si>
  <si>
    <t>Izvor 9.I. V.P. iz prehodne godine - vlastiti prih. - PK</t>
  </si>
  <si>
    <t>Izvor 9.U. V.P. iz prethodne godine - prihodi za posebne namjene - PK</t>
  </si>
  <si>
    <t>5a</t>
  </si>
  <si>
    <t>5b</t>
  </si>
  <si>
    <t>POMOĆI</t>
  </si>
  <si>
    <t>Pomoći iz županijskog proračuna - PK</t>
  </si>
  <si>
    <t>Pomoći iz državnog proračuna - PK</t>
  </si>
  <si>
    <t>DONACIJE</t>
  </si>
  <si>
    <t>VIŠAK PRIHODA IZ PRETHODNE GODINE</t>
  </si>
  <si>
    <t>9U</t>
  </si>
  <si>
    <t>9I</t>
  </si>
  <si>
    <t>V.P. iz prehodne godine - vlastiti prih. - PK</t>
  </si>
  <si>
    <t xml:space="preserve"> V.P. iz prethodne godine - prihodi za posebne namjene - PK</t>
  </si>
  <si>
    <t>08</t>
  </si>
  <si>
    <t>Rekreacija, kultura i religija</t>
  </si>
  <si>
    <t>Službe kulture</t>
  </si>
  <si>
    <t>082</t>
  </si>
  <si>
    <t>UPRAVNI ODJEL ZA  GOSPODARSTVO, RAZVOJ GRADA I EU FONDOVE</t>
  </si>
  <si>
    <t>KINO EDISON, MULTIMEDIJSKI CENTAR ZA KULTURNO TURISTIČKE SADRŽAJE</t>
  </si>
  <si>
    <t>Opći prihodi i primici proračuna</t>
  </si>
  <si>
    <t>Prihodi za posebne namjene - prihodi PK</t>
  </si>
  <si>
    <t>V.P. iz prethodne godine - prihodi za posebne namjene - PK</t>
  </si>
  <si>
    <t>Donacije - prihodi  PK</t>
  </si>
  <si>
    <t>PROJEKCIJA  2027.
(t+1)</t>
  </si>
  <si>
    <t>PROJEKCIJA 2028.
(t+2)</t>
  </si>
  <si>
    <t>PLAN 2026.
(t)</t>
  </si>
  <si>
    <t>PROJEKCIJA 2027.
(t+1)</t>
  </si>
  <si>
    <t>IZVRŠENJE 2024.
(t-2)</t>
  </si>
  <si>
    <t>TEKUĆI PLAN 2025.
(t-1)</t>
  </si>
  <si>
    <t>6.5.</t>
  </si>
  <si>
    <t>Donacije - prihodi PK</t>
  </si>
  <si>
    <t>5B</t>
  </si>
  <si>
    <t>5A</t>
  </si>
  <si>
    <t>Izvor 3.9. V.P. iz prethodne godine - vlastiti prihodi PK</t>
  </si>
  <si>
    <t>Izvor 4.J. V.P.iz prethodne godine-prihodi za posebne namjene -PK</t>
  </si>
  <si>
    <t>Izvor 5.J. V.P. iz prethodne godine-pomoći iz župan.proračuna PK</t>
  </si>
  <si>
    <t>01 KINO EDISON, MULTIMEDIJSKI CENTAR ZA KULTURNO-TURISTIČKE SADRŽAJE</t>
  </si>
  <si>
    <t>Program 6004 PROMICANJE KULTURE</t>
  </si>
  <si>
    <t>Aktivnost A600402 Materijalni i financijski rashodi poslovanja</t>
  </si>
  <si>
    <t>3 Rashodi poslovanja</t>
  </si>
  <si>
    <t>32 Materijalni rashodi</t>
  </si>
  <si>
    <t>Aktivnost A600403 Rashodi za zaposlene</t>
  </si>
  <si>
    <t>31 Rashodi za zaposlene</t>
  </si>
  <si>
    <t>Aktivnost A600404 Programska djelatnost</t>
  </si>
  <si>
    <t>4 Rashodi za nabavu nefinancijske imovine</t>
  </si>
  <si>
    <t>42 Rashodi za nabavu proizvedene dugotrajne imovine</t>
  </si>
  <si>
    <t>Kapitalni projekt K600402 Nabava nefinancijske imovine</t>
  </si>
  <si>
    <t>3.9.</t>
  </si>
  <si>
    <t>V.P. iz prethodne godine - vlastiti prihodi PK</t>
  </si>
  <si>
    <t>4.J.</t>
  </si>
  <si>
    <t>V.P. iz prethodne godine - prihodi za posebne namjene-PK</t>
  </si>
  <si>
    <t>5.J.</t>
  </si>
  <si>
    <t>V.P. iz prethodne godine - pomoći iz žup.pror.-PK</t>
  </si>
  <si>
    <t>INDEKS</t>
  </si>
  <si>
    <t>9 (7/6)</t>
  </si>
  <si>
    <t>8 (6/5)</t>
  </si>
  <si>
    <t>7 (5/4)</t>
  </si>
  <si>
    <t>6 (4/3)</t>
  </si>
  <si>
    <t xml:space="preserve">Glava 00703 </t>
  </si>
  <si>
    <t xml:space="preserve">Razdjel 007 </t>
  </si>
  <si>
    <t xml:space="preserve">Izvor 1.1. </t>
  </si>
  <si>
    <t>Ostali vlastiti prihodi - PK</t>
  </si>
  <si>
    <t xml:space="preserve">Izvor 3.1. </t>
  </si>
  <si>
    <t xml:space="preserve">Izvor 3.9. </t>
  </si>
  <si>
    <t>Izvor 4.7.</t>
  </si>
  <si>
    <t>V.P.iz prethodne godine-prihodi za posebne namjene -PK</t>
  </si>
  <si>
    <t xml:space="preserve">Izvor 4.J. </t>
  </si>
  <si>
    <t>Izvor 5.A.</t>
  </si>
  <si>
    <t>Izvor 5.B.</t>
  </si>
  <si>
    <t>V.P. iz prethodne godine-pomoći iz župan.proračuna PK</t>
  </si>
  <si>
    <t xml:space="preserve">Izvor 5.J. </t>
  </si>
  <si>
    <t xml:space="preserve">Izvor 6.5. </t>
  </si>
  <si>
    <t xml:space="preserve">Izvor 9.I. </t>
  </si>
  <si>
    <t xml:space="preserve">Izvor 9.U. </t>
  </si>
  <si>
    <t>Višak prihoda i primitaka</t>
  </si>
  <si>
    <t>REZULTAT-VIŠAK PRIHODA IZ PRETHODNE GOD.</t>
  </si>
  <si>
    <t xml:space="preserve">Višak prihoda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</si>
</sst>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sz val="8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8"/>
      <name val="Calibri"/>
      <family val="2"/>
      <scheme val="minor"/>
    </font>
    <font>
      <b/>
      <sz val="9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rgb="FFFF0000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7"/>
      <color indexed="8"/>
      <name val="Times New Roman"/>
      <family val="1"/>
      <charset val="238"/>
    </font>
    <font>
      <sz val="7"/>
      <name val="Times New Roman"/>
      <family val="1"/>
      <charset val="238"/>
    </font>
    <font>
      <sz val="7"/>
      <color theme="1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0" fontId="1" fillId="0" borderId="0"/>
    <xf numFmtId="0" fontId="28" fillId="0" borderId="0"/>
    <xf numFmtId="0" fontId="28" fillId="0" borderId="0"/>
  </cellStyleXfs>
  <cellXfs count="171">
    <xf numFmtId="0" fontId="0" fillId="0" borderId="0" xfId="0"/>
    <xf numFmtId="0" fontId="4" fillId="0" borderId="0" xfId="1" applyFont="1"/>
    <xf numFmtId="0" fontId="4" fillId="0" borderId="0" xfId="2" applyFont="1"/>
    <xf numFmtId="0" fontId="6" fillId="0" borderId="0" xfId="2" applyFont="1" applyAlignment="1">
      <alignment horizontal="center" vertical="center" wrapText="1"/>
    </xf>
    <xf numFmtId="0" fontId="8" fillId="0" borderId="0" xfId="2" applyFont="1" applyAlignment="1">
      <alignment vertical="center" wrapText="1"/>
    </xf>
    <xf numFmtId="0" fontId="6" fillId="0" borderId="0" xfId="2" applyFont="1" applyAlignment="1">
      <alignment horizontal="left" wrapText="1"/>
    </xf>
    <xf numFmtId="0" fontId="10" fillId="0" borderId="0" xfId="2" applyFont="1" applyAlignment="1">
      <alignment wrapText="1"/>
    </xf>
    <xf numFmtId="0" fontId="6" fillId="0" borderId="1" xfId="2" applyFont="1" applyBorder="1" applyAlignment="1">
      <alignment horizontal="center" vertical="center" wrapText="1"/>
    </xf>
    <xf numFmtId="0" fontId="14" fillId="3" borderId="2" xfId="2" applyFont="1" applyFill="1" applyBorder="1" applyAlignment="1">
      <alignment horizontal="left" vertical="center"/>
    </xf>
    <xf numFmtId="0" fontId="10" fillId="0" borderId="0" xfId="2" applyFont="1" applyAlignment="1">
      <alignment horizontal="center" vertical="center" wrapText="1"/>
    </xf>
    <xf numFmtId="0" fontId="8" fillId="0" borderId="0" xfId="2" applyFont="1"/>
    <xf numFmtId="0" fontId="6" fillId="0" borderId="0" xfId="2" quotePrefix="1" applyFont="1" applyAlignment="1">
      <alignment horizontal="center" vertical="center" wrapText="1"/>
    </xf>
    <xf numFmtId="3" fontId="14" fillId="4" borderId="2" xfId="2" quotePrefix="1" applyNumberFormat="1" applyFont="1" applyFill="1" applyBorder="1" applyAlignment="1">
      <alignment horizontal="right"/>
    </xf>
    <xf numFmtId="3" fontId="14" fillId="4" borderId="4" xfId="2" applyNumberFormat="1" applyFont="1" applyFill="1" applyBorder="1" applyAlignment="1">
      <alignment horizontal="right" wrapText="1"/>
    </xf>
    <xf numFmtId="0" fontId="17" fillId="0" borderId="0" xfId="2" applyFont="1" applyAlignment="1">
      <alignment wrapText="1"/>
    </xf>
    <xf numFmtId="0" fontId="18" fillId="0" borderId="0" xfId="2" quotePrefix="1" applyFont="1" applyAlignment="1">
      <alignment horizontal="center" vertical="center" wrapText="1"/>
    </xf>
    <xf numFmtId="0" fontId="19" fillId="0" borderId="0" xfId="2" applyFont="1" applyAlignment="1">
      <alignment horizontal="center" vertical="center" wrapText="1"/>
    </xf>
    <xf numFmtId="0" fontId="15" fillId="0" borderId="0" xfId="2" applyFont="1"/>
    <xf numFmtId="3" fontId="12" fillId="3" borderId="2" xfId="2" quotePrefix="1" applyNumberFormat="1" applyFont="1" applyFill="1" applyBorder="1" applyAlignment="1">
      <alignment horizontal="right"/>
    </xf>
    <xf numFmtId="3" fontId="12" fillId="3" borderId="4" xfId="2" quotePrefix="1" applyNumberFormat="1" applyFont="1" applyFill="1" applyBorder="1" applyAlignment="1">
      <alignment horizontal="right"/>
    </xf>
    <xf numFmtId="0" fontId="16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9" fillId="0" borderId="0" xfId="2" applyFont="1" applyAlignment="1">
      <alignment wrapText="1"/>
    </xf>
    <xf numFmtId="0" fontId="15" fillId="3" borderId="3" xfId="2" applyFont="1" applyFill="1" applyBorder="1" applyAlignment="1">
      <alignment vertical="center"/>
    </xf>
    <xf numFmtId="0" fontId="6" fillId="0" borderId="0" xfId="3" applyFont="1" applyAlignment="1">
      <alignment horizontal="center" vertical="center" wrapText="1"/>
    </xf>
    <xf numFmtId="0" fontId="4" fillId="0" borderId="0" xfId="3" applyFont="1"/>
    <xf numFmtId="0" fontId="12" fillId="3" borderId="4" xfId="3" applyFont="1" applyFill="1" applyBorder="1" applyAlignment="1">
      <alignment horizontal="center" vertical="center" wrapText="1"/>
    </xf>
    <xf numFmtId="0" fontId="12" fillId="3" borderId="5" xfId="3" applyFont="1" applyFill="1" applyBorder="1" applyAlignment="1">
      <alignment horizontal="center" vertical="center" wrapText="1"/>
    </xf>
    <xf numFmtId="0" fontId="12" fillId="3" borderId="4" xfId="3" quotePrefix="1" applyFont="1" applyFill="1" applyBorder="1" applyAlignment="1">
      <alignment horizontal="center" vertical="center" wrapText="1"/>
    </xf>
    <xf numFmtId="0" fontId="13" fillId="3" borderId="4" xfId="3" quotePrefix="1" applyFont="1" applyFill="1" applyBorder="1" applyAlignment="1">
      <alignment horizontal="center" vertical="center" wrapText="1"/>
    </xf>
    <xf numFmtId="0" fontId="20" fillId="0" borderId="0" xfId="3" applyFont="1"/>
    <xf numFmtId="0" fontId="14" fillId="2" borderId="4" xfId="3" applyFont="1" applyFill="1" applyBorder="1" applyAlignment="1">
      <alignment horizontal="left" vertical="center" wrapText="1"/>
    </xf>
    <xf numFmtId="0" fontId="15" fillId="2" borderId="4" xfId="3" applyFont="1" applyFill="1" applyBorder="1" applyAlignment="1">
      <alignment horizontal="left" vertical="center" wrapText="1"/>
    </xf>
    <xf numFmtId="0" fontId="15" fillId="2" borderId="4" xfId="3" quotePrefix="1" applyFont="1" applyFill="1" applyBorder="1" applyAlignment="1">
      <alignment horizontal="left" vertical="center"/>
    </xf>
    <xf numFmtId="0" fontId="14" fillId="2" borderId="4" xfId="3" quotePrefix="1" applyFont="1" applyFill="1" applyBorder="1" applyAlignment="1">
      <alignment horizontal="left" vertical="center"/>
    </xf>
    <xf numFmtId="0" fontId="15" fillId="2" borderId="4" xfId="3" quotePrefix="1" applyFont="1" applyFill="1" applyBorder="1" applyAlignment="1">
      <alignment horizontal="left" vertical="center" wrapText="1"/>
    </xf>
    <xf numFmtId="0" fontId="21" fillId="2" borderId="4" xfId="3" quotePrefix="1" applyFont="1" applyFill="1" applyBorder="1" applyAlignment="1">
      <alignment horizontal="left" vertical="center" wrapText="1"/>
    </xf>
    <xf numFmtId="0" fontId="21" fillId="2" borderId="4" xfId="3" quotePrefix="1" applyFont="1" applyFill="1" applyBorder="1" applyAlignment="1">
      <alignment horizontal="left" vertical="center"/>
    </xf>
    <xf numFmtId="0" fontId="14" fillId="2" borderId="4" xfId="3" applyFont="1" applyFill="1" applyBorder="1" applyAlignment="1">
      <alignment horizontal="left" vertical="center"/>
    </xf>
    <xf numFmtId="0" fontId="14" fillId="2" borderId="4" xfId="3" applyFont="1" applyFill="1" applyBorder="1" applyAlignment="1">
      <alignment vertical="center" wrapText="1"/>
    </xf>
    <xf numFmtId="0" fontId="15" fillId="2" borderId="4" xfId="3" applyFont="1" applyFill="1" applyBorder="1" applyAlignment="1">
      <alignment vertical="center" wrapText="1"/>
    </xf>
    <xf numFmtId="0" fontId="21" fillId="2" borderId="4" xfId="3" applyFont="1" applyFill="1" applyBorder="1" applyAlignment="1">
      <alignment horizontal="left" vertical="center" indent="1"/>
    </xf>
    <xf numFmtId="0" fontId="21" fillId="2" borderId="4" xfId="3" applyFont="1" applyFill="1" applyBorder="1" applyAlignment="1">
      <alignment horizontal="left" vertical="center" wrapText="1" indent="1"/>
    </xf>
    <xf numFmtId="0" fontId="15" fillId="2" borderId="4" xfId="3" applyFont="1" applyFill="1" applyBorder="1" applyAlignment="1">
      <alignment horizontal="left" vertical="center" wrapText="1" indent="2"/>
    </xf>
    <xf numFmtId="0" fontId="15" fillId="2" borderId="4" xfId="3" quotePrefix="1" applyFont="1" applyFill="1" applyBorder="1" applyAlignment="1">
      <alignment horizontal="left" vertical="center" indent="2"/>
    </xf>
    <xf numFmtId="0" fontId="5" fillId="0" borderId="0" xfId="3" applyFont="1" applyAlignment="1">
      <alignment vertical="center" wrapText="1"/>
    </xf>
    <xf numFmtId="49" fontId="14" fillId="2" borderId="4" xfId="3" applyNumberFormat="1" applyFont="1" applyFill="1" applyBorder="1" applyAlignment="1">
      <alignment horizontal="left" vertical="center" wrapText="1"/>
    </xf>
    <xf numFmtId="49" fontId="15" fillId="2" borderId="4" xfId="3" applyNumberFormat="1" applyFont="1" applyFill="1" applyBorder="1" applyAlignment="1">
      <alignment horizontal="left" vertical="center" wrapText="1" indent="2"/>
    </xf>
    <xf numFmtId="49" fontId="15" fillId="2" borderId="4" xfId="3" quotePrefix="1" applyNumberFormat="1" applyFont="1" applyFill="1" applyBorder="1" applyAlignment="1">
      <alignment horizontal="left" vertical="center" indent="2"/>
    </xf>
    <xf numFmtId="49" fontId="14" fillId="2" borderId="4" xfId="3" quotePrefix="1" applyNumberFormat="1" applyFont="1" applyFill="1" applyBorder="1" applyAlignment="1">
      <alignment horizontal="left" vertical="center"/>
    </xf>
    <xf numFmtId="0" fontId="5" fillId="0" borderId="0" xfId="3" applyFont="1" applyAlignment="1">
      <alignment horizontal="left" vertical="center"/>
    </xf>
    <xf numFmtId="0" fontId="4" fillId="0" borderId="4" xfId="3" applyFont="1" applyBorder="1"/>
    <xf numFmtId="0" fontId="12" fillId="0" borderId="4" xfId="3" quotePrefix="1" applyFont="1" applyBorder="1" applyAlignment="1">
      <alignment horizontal="center" vertical="center" wrapText="1"/>
    </xf>
    <xf numFmtId="0" fontId="12" fillId="2" borderId="4" xfId="3" applyFont="1" applyFill="1" applyBorder="1" applyAlignment="1">
      <alignment horizontal="center" vertical="center" wrapText="1"/>
    </xf>
    <xf numFmtId="0" fontId="13" fillId="0" borderId="4" xfId="3" quotePrefix="1" applyFont="1" applyBorder="1" applyAlignment="1">
      <alignment horizontal="center" vertical="center" wrapText="1"/>
    </xf>
    <xf numFmtId="0" fontId="13" fillId="2" borderId="4" xfId="3" applyFont="1" applyFill="1" applyBorder="1" applyAlignment="1">
      <alignment horizontal="center" vertical="center" wrapText="1"/>
    </xf>
    <xf numFmtId="0" fontId="4" fillId="0" borderId="4" xfId="3" applyFont="1" applyBorder="1" applyAlignment="1">
      <alignment horizontal="center"/>
    </xf>
    <xf numFmtId="4" fontId="8" fillId="2" borderId="4" xfId="3" applyNumberFormat="1" applyFont="1" applyFill="1" applyBorder="1" applyAlignment="1">
      <alignment horizontal="right"/>
    </xf>
    <xf numFmtId="4" fontId="4" fillId="0" borderId="0" xfId="3" applyNumberFormat="1" applyFont="1"/>
    <xf numFmtId="4" fontId="14" fillId="2" borderId="4" xfId="3" applyNumberFormat="1" applyFont="1" applyFill="1" applyBorder="1" applyAlignment="1">
      <alignment horizontal="right" vertical="center" wrapText="1"/>
    </xf>
    <xf numFmtId="4" fontId="15" fillId="2" borderId="4" xfId="3" applyNumberFormat="1" applyFont="1" applyFill="1" applyBorder="1" applyAlignment="1">
      <alignment horizontal="right" vertical="center" wrapText="1"/>
    </xf>
    <xf numFmtId="4" fontId="15" fillId="2" borderId="4" xfId="3" quotePrefix="1" applyNumberFormat="1" applyFont="1" applyFill="1" applyBorder="1" applyAlignment="1">
      <alignment horizontal="right" vertical="center" wrapText="1"/>
    </xf>
    <xf numFmtId="4" fontId="4" fillId="0" borderId="0" xfId="3" applyNumberFormat="1" applyFont="1" applyAlignment="1">
      <alignment horizontal="right"/>
    </xf>
    <xf numFmtId="4" fontId="15" fillId="2" borderId="4" xfId="3" quotePrefix="1" applyNumberFormat="1" applyFont="1" applyFill="1" applyBorder="1" applyAlignment="1">
      <alignment horizontal="right" vertical="center"/>
    </xf>
    <xf numFmtId="4" fontId="21" fillId="2" borderId="4" xfId="3" quotePrefix="1" applyNumberFormat="1" applyFont="1" applyFill="1" applyBorder="1" applyAlignment="1">
      <alignment horizontal="right" vertical="center"/>
    </xf>
    <xf numFmtId="0" fontId="14" fillId="2" borderId="4" xfId="3" quotePrefix="1" applyFont="1" applyFill="1" applyBorder="1" applyAlignment="1">
      <alignment horizontal="left" vertical="center" wrapText="1"/>
    </xf>
    <xf numFmtId="0" fontId="11" fillId="0" borderId="0" xfId="3" applyFont="1"/>
    <xf numFmtId="49" fontId="15" fillId="2" borderId="4" xfId="3" quotePrefix="1" applyNumberFormat="1" applyFont="1" applyFill="1" applyBorder="1" applyAlignment="1">
      <alignment horizontal="center" vertical="center"/>
    </xf>
    <xf numFmtId="0" fontId="14" fillId="2" borderId="4" xfId="3" applyFont="1" applyFill="1" applyBorder="1" applyAlignment="1">
      <alignment horizontal="center" vertical="center" wrapText="1"/>
    </xf>
    <xf numFmtId="0" fontId="25" fillId="0" borderId="0" xfId="3" applyFont="1"/>
    <xf numFmtId="0" fontId="23" fillId="3" borderId="4" xfId="3" applyFont="1" applyFill="1" applyBorder="1" applyAlignment="1">
      <alignment horizontal="center" vertical="center" wrapText="1"/>
    </xf>
    <xf numFmtId="0" fontId="24" fillId="3" borderId="4" xfId="3" quotePrefix="1" applyFont="1" applyFill="1" applyBorder="1" applyAlignment="1">
      <alignment horizontal="center" vertical="center" wrapText="1"/>
    </xf>
    <xf numFmtId="4" fontId="12" fillId="3" borderId="4" xfId="2" applyNumberFormat="1" applyFont="1" applyFill="1" applyBorder="1" applyAlignment="1">
      <alignment horizontal="right"/>
    </xf>
    <xf numFmtId="4" fontId="12" fillId="0" borderId="4" xfId="2" applyNumberFormat="1" applyFont="1" applyBorder="1" applyAlignment="1">
      <alignment horizontal="right"/>
    </xf>
    <xf numFmtId="4" fontId="10" fillId="0" borderId="0" xfId="2" applyNumberFormat="1" applyFont="1" applyAlignment="1">
      <alignment horizontal="center" vertical="center" wrapText="1"/>
    </xf>
    <xf numFmtId="4" fontId="8" fillId="0" borderId="0" xfId="2" applyNumberFormat="1" applyFont="1"/>
    <xf numFmtId="4" fontId="29" fillId="0" borderId="1" xfId="2" applyNumberFormat="1" applyFont="1" applyBorder="1" applyAlignment="1">
      <alignment horizontal="center" vertical="center"/>
    </xf>
    <xf numFmtId="0" fontId="29" fillId="0" borderId="1" xfId="2" applyFont="1" applyBorder="1" applyAlignment="1">
      <alignment horizontal="center" vertical="center"/>
    </xf>
    <xf numFmtId="4" fontId="27" fillId="0" borderId="1" xfId="2" applyNumberFormat="1" applyFont="1" applyBorder="1" applyAlignment="1">
      <alignment horizontal="right" vertical="center"/>
    </xf>
    <xf numFmtId="4" fontId="14" fillId="4" borderId="2" xfId="2" quotePrefix="1" applyNumberFormat="1" applyFont="1" applyFill="1" applyBorder="1" applyAlignment="1">
      <alignment horizontal="right"/>
    </xf>
    <xf numFmtId="4" fontId="14" fillId="4" borderId="4" xfId="2" applyNumberFormat="1" applyFont="1" applyFill="1" applyBorder="1" applyAlignment="1">
      <alignment horizontal="right" wrapText="1"/>
    </xf>
    <xf numFmtId="4" fontId="14" fillId="3" borderId="2" xfId="2" quotePrefix="1" applyNumberFormat="1" applyFont="1" applyFill="1" applyBorder="1" applyAlignment="1">
      <alignment horizontal="right"/>
    </xf>
    <xf numFmtId="4" fontId="14" fillId="3" borderId="4" xfId="2" quotePrefix="1" applyNumberFormat="1" applyFont="1" applyFill="1" applyBorder="1" applyAlignment="1">
      <alignment horizontal="right"/>
    </xf>
    <xf numFmtId="4" fontId="12" fillId="0" borderId="4" xfId="2" applyNumberFormat="1" applyFont="1" applyBorder="1" applyAlignment="1">
      <alignment horizontal="right" wrapText="1"/>
    </xf>
    <xf numFmtId="4" fontId="30" fillId="0" borderId="0" xfId="3" applyNumberFormat="1" applyFont="1" applyAlignment="1">
      <alignment horizontal="center" vertical="center" wrapText="1"/>
    </xf>
    <xf numFmtId="4" fontId="14" fillId="0" borderId="4" xfId="3" applyNumberFormat="1" applyFont="1" applyBorder="1" applyAlignment="1">
      <alignment horizontal="right" vertical="center" wrapText="1"/>
    </xf>
    <xf numFmtId="4" fontId="15" fillId="0" borderId="4" xfId="3" applyNumberFormat="1" applyFont="1" applyBorder="1" applyAlignment="1">
      <alignment horizontal="right" vertical="center" wrapText="1"/>
    </xf>
    <xf numFmtId="4" fontId="8" fillId="0" borderId="4" xfId="3" applyNumberFormat="1" applyFont="1" applyBorder="1" applyAlignment="1">
      <alignment horizontal="right"/>
    </xf>
    <xf numFmtId="4" fontId="15" fillId="0" borderId="4" xfId="3" quotePrefix="1" applyNumberFormat="1" applyFont="1" applyBorder="1" applyAlignment="1">
      <alignment horizontal="right" vertical="center" wrapText="1"/>
    </xf>
    <xf numFmtId="4" fontId="15" fillId="0" borderId="4" xfId="3" quotePrefix="1" applyNumberFormat="1" applyFont="1" applyBorder="1" applyAlignment="1">
      <alignment horizontal="right" vertical="center"/>
    </xf>
    <xf numFmtId="4" fontId="8" fillId="0" borderId="4" xfId="3" applyNumberFormat="1" applyFont="1" applyBorder="1" applyAlignment="1">
      <alignment horizontal="right" wrapText="1"/>
    </xf>
    <xf numFmtId="4" fontId="8" fillId="0" borderId="0" xfId="3" applyNumberFormat="1" applyFont="1" applyAlignment="1">
      <alignment horizontal="right"/>
    </xf>
    <xf numFmtId="4" fontId="14" fillId="0" borderId="4" xfId="3" quotePrefix="1" applyNumberFormat="1" applyFont="1" applyBorder="1" applyAlignment="1">
      <alignment horizontal="right" vertical="center" wrapText="1"/>
    </xf>
    <xf numFmtId="4" fontId="14" fillId="2" borderId="4" xfId="3" quotePrefix="1" applyNumberFormat="1" applyFont="1" applyFill="1" applyBorder="1" applyAlignment="1">
      <alignment horizontal="right" vertical="center" wrapText="1"/>
    </xf>
    <xf numFmtId="0" fontId="5" fillId="0" borderId="0" xfId="3" applyFont="1" applyAlignment="1">
      <alignment horizontal="center" vertical="center" wrapText="1"/>
    </xf>
    <xf numFmtId="0" fontId="13" fillId="3" borderId="4" xfId="3" applyFont="1" applyFill="1" applyBorder="1" applyAlignment="1">
      <alignment horizontal="center" vertical="center" wrapText="1"/>
    </xf>
    <xf numFmtId="0" fontId="13" fillId="0" borderId="4" xfId="5" applyFont="1" applyBorder="1"/>
    <xf numFmtId="4" fontId="32" fillId="0" borderId="4" xfId="5" applyNumberFormat="1" applyFont="1" applyBorder="1"/>
    <xf numFmtId="0" fontId="34" fillId="3" borderId="4" xfId="3" quotePrefix="1" applyFont="1" applyFill="1" applyBorder="1" applyAlignment="1">
      <alignment horizontal="center" vertical="center" wrapText="1"/>
    </xf>
    <xf numFmtId="0" fontId="35" fillId="3" borderId="4" xfId="5" applyFont="1" applyFill="1" applyBorder="1" applyAlignment="1">
      <alignment horizontal="center"/>
    </xf>
    <xf numFmtId="0" fontId="36" fillId="0" borderId="0" xfId="3" applyFont="1"/>
    <xf numFmtId="0" fontId="32" fillId="3" borderId="4" xfId="5" applyFont="1" applyFill="1" applyBorder="1" applyAlignment="1">
      <alignment horizontal="center"/>
    </xf>
    <xf numFmtId="4" fontId="33" fillId="0" borderId="4" xfId="5" applyNumberFormat="1" applyFont="1" applyBorder="1"/>
    <xf numFmtId="4" fontId="13" fillId="0" borderId="4" xfId="5" applyNumberFormat="1" applyFont="1" applyBorder="1"/>
    <xf numFmtId="0" fontId="20" fillId="0" borderId="0" xfId="3" applyFont="1" applyAlignment="1">
      <alignment horizontal="left" indent="1"/>
    </xf>
    <xf numFmtId="4" fontId="33" fillId="3" borderId="4" xfId="5" applyNumberFormat="1" applyFont="1" applyFill="1" applyBorder="1"/>
    <xf numFmtId="0" fontId="33" fillId="0" borderId="4" xfId="5" applyFont="1" applyBorder="1"/>
    <xf numFmtId="0" fontId="33" fillId="0" borderId="4" xfId="5" applyFont="1" applyBorder="1" applyAlignment="1">
      <alignment wrapText="1"/>
    </xf>
    <xf numFmtId="0" fontId="33" fillId="0" borderId="4" xfId="5" applyFont="1" applyBorder="1" applyAlignment="1">
      <alignment horizontal="left"/>
    </xf>
    <xf numFmtId="0" fontId="37" fillId="0" borderId="4" xfId="5" applyFont="1" applyBorder="1"/>
    <xf numFmtId="4" fontId="37" fillId="0" borderId="4" xfId="5" applyNumberFormat="1" applyFont="1" applyBorder="1"/>
    <xf numFmtId="0" fontId="38" fillId="0" borderId="0" xfId="3" applyFont="1"/>
    <xf numFmtId="0" fontId="37" fillId="5" borderId="4" xfId="5" applyFont="1" applyFill="1" applyBorder="1"/>
    <xf numFmtId="4" fontId="37" fillId="5" borderId="4" xfId="5" applyNumberFormat="1" applyFont="1" applyFill="1" applyBorder="1"/>
    <xf numFmtId="4" fontId="39" fillId="3" borderId="2" xfId="2" quotePrefix="1" applyNumberFormat="1" applyFont="1" applyFill="1" applyBorder="1" applyAlignment="1">
      <alignment horizontal="right"/>
    </xf>
    <xf numFmtId="0" fontId="15" fillId="2" borderId="4" xfId="3" applyFont="1" applyFill="1" applyBorder="1" applyAlignment="1">
      <alignment horizontal="center" vertical="center" wrapText="1"/>
    </xf>
    <xf numFmtId="0" fontId="15" fillId="2" borderId="0" xfId="3" applyFont="1" applyFill="1" applyAlignment="1">
      <alignment horizontal="left" vertical="center" wrapText="1" indent="2"/>
    </xf>
    <xf numFmtId="0" fontId="15" fillId="2" borderId="0" xfId="3" quotePrefix="1" applyFont="1" applyFill="1" applyAlignment="1">
      <alignment horizontal="left" vertical="center"/>
    </xf>
    <xf numFmtId="4" fontId="15" fillId="0" borderId="0" xfId="3" quotePrefix="1" applyNumberFormat="1" applyFont="1" applyAlignment="1">
      <alignment horizontal="right" vertical="center"/>
    </xf>
    <xf numFmtId="4" fontId="8" fillId="0" borderId="0" xfId="3" applyNumberFormat="1" applyFont="1" applyAlignment="1">
      <alignment horizontal="right" wrapText="1"/>
    </xf>
    <xf numFmtId="0" fontId="23" fillId="3" borderId="5" xfId="3" applyFont="1" applyFill="1" applyBorder="1" applyAlignment="1">
      <alignment horizontal="center" vertical="center" wrapText="1"/>
    </xf>
    <xf numFmtId="0" fontId="23" fillId="3" borderId="4" xfId="3" quotePrefix="1" applyFont="1" applyFill="1" applyBorder="1" applyAlignment="1">
      <alignment horizontal="center" vertical="center" wrapText="1"/>
    </xf>
    <xf numFmtId="0" fontId="31" fillId="2" borderId="4" xfId="3" applyFont="1" applyFill="1" applyBorder="1" applyAlignment="1">
      <alignment horizontal="left" vertical="center" wrapText="1"/>
    </xf>
    <xf numFmtId="4" fontId="31" fillId="0" borderId="4" xfId="3" applyNumberFormat="1" applyFont="1" applyBorder="1" applyAlignment="1">
      <alignment horizontal="right" vertical="center" wrapText="1"/>
    </xf>
    <xf numFmtId="0" fontId="26" fillId="2" borderId="4" xfId="3" applyFont="1" applyFill="1" applyBorder="1" applyAlignment="1">
      <alignment horizontal="left" vertical="center" wrapText="1" indent="2"/>
    </xf>
    <xf numFmtId="0" fontId="26" fillId="2" borderId="4" xfId="3" applyFont="1" applyFill="1" applyBorder="1" applyAlignment="1">
      <alignment horizontal="left" vertical="center" wrapText="1"/>
    </xf>
    <xf numFmtId="4" fontId="26" fillId="0" borderId="4" xfId="3" applyNumberFormat="1" applyFont="1" applyBorder="1" applyAlignment="1">
      <alignment horizontal="right" vertical="center" wrapText="1"/>
    </xf>
    <xf numFmtId="4" fontId="26" fillId="0" borderId="4" xfId="3" applyNumberFormat="1" applyFont="1" applyBorder="1" applyAlignment="1">
      <alignment horizontal="right"/>
    </xf>
    <xf numFmtId="0" fontId="31" fillId="2" borderId="4" xfId="3" quotePrefix="1" applyFont="1" applyFill="1" applyBorder="1" applyAlignment="1">
      <alignment horizontal="left" vertical="center"/>
    </xf>
    <xf numFmtId="0" fontId="26" fillId="2" borderId="4" xfId="3" quotePrefix="1" applyFont="1" applyFill="1" applyBorder="1" applyAlignment="1">
      <alignment horizontal="left" vertical="center" indent="2"/>
    </xf>
    <xf numFmtId="0" fontId="26" fillId="2" borderId="4" xfId="3" quotePrefix="1" applyFont="1" applyFill="1" applyBorder="1" applyAlignment="1">
      <alignment horizontal="left" vertical="center" wrapText="1"/>
    </xf>
    <xf numFmtId="4" fontId="26" fillId="0" borderId="4" xfId="3" quotePrefix="1" applyNumberFormat="1" applyFont="1" applyBorder="1" applyAlignment="1">
      <alignment horizontal="right" vertical="center" wrapText="1"/>
    </xf>
    <xf numFmtId="16" fontId="31" fillId="2" borderId="4" xfId="3" quotePrefix="1" applyNumberFormat="1" applyFont="1" applyFill="1" applyBorder="1" applyAlignment="1">
      <alignment vertical="center"/>
    </xf>
    <xf numFmtId="0" fontId="31" fillId="2" borderId="4" xfId="3" quotePrefix="1" applyFont="1" applyFill="1" applyBorder="1" applyAlignment="1">
      <alignment horizontal="left" vertical="center" wrapText="1"/>
    </xf>
    <xf numFmtId="4" fontId="31" fillId="0" borderId="4" xfId="3" quotePrefix="1" applyNumberFormat="1" applyFont="1" applyBorder="1" applyAlignment="1">
      <alignment horizontal="right" vertical="center" wrapText="1"/>
    </xf>
    <xf numFmtId="16" fontId="26" fillId="2" borderId="4" xfId="3" quotePrefix="1" applyNumberFormat="1" applyFont="1" applyFill="1" applyBorder="1" applyAlignment="1">
      <alignment horizontal="left" vertical="center" indent="2"/>
    </xf>
    <xf numFmtId="4" fontId="24" fillId="0" borderId="4" xfId="3" applyNumberFormat="1" applyFont="1" applyBorder="1" applyAlignment="1">
      <alignment horizontal="right"/>
    </xf>
    <xf numFmtId="0" fontId="31" fillId="2" borderId="4" xfId="3" quotePrefix="1" applyFont="1" applyFill="1" applyBorder="1" applyAlignment="1">
      <alignment vertical="center"/>
    </xf>
    <xf numFmtId="0" fontId="26" fillId="2" borderId="4" xfId="3" quotePrefix="1" applyFont="1" applyFill="1" applyBorder="1" applyAlignment="1">
      <alignment horizontal="center" vertical="center"/>
    </xf>
    <xf numFmtId="0" fontId="37" fillId="4" borderId="4" xfId="5" applyFont="1" applyFill="1" applyBorder="1"/>
    <xf numFmtId="4" fontId="37" fillId="4" borderId="4" xfId="5" applyNumberFormat="1" applyFont="1" applyFill="1" applyBorder="1"/>
    <xf numFmtId="0" fontId="5" fillId="0" borderId="0" xfId="2" applyFont="1" applyAlignment="1">
      <alignment horizontal="center" vertical="center" wrapText="1"/>
    </xf>
    <xf numFmtId="0" fontId="9" fillId="0" borderId="0" xfId="2" applyFont="1" applyAlignment="1">
      <alignment wrapText="1"/>
    </xf>
    <xf numFmtId="0" fontId="13" fillId="0" borderId="4" xfId="3" quotePrefix="1" applyFont="1" applyBorder="1" applyAlignment="1">
      <alignment horizontal="center" vertical="center" wrapText="1"/>
    </xf>
    <xf numFmtId="0" fontId="12" fillId="0" borderId="2" xfId="2" quotePrefix="1" applyFont="1" applyBorder="1" applyAlignment="1">
      <alignment horizontal="center" vertical="center" wrapText="1"/>
    </xf>
    <xf numFmtId="0" fontId="12" fillId="0" borderId="3" xfId="2" quotePrefix="1" applyFont="1" applyBorder="1" applyAlignment="1">
      <alignment horizontal="center" vertical="center" wrapText="1"/>
    </xf>
    <xf numFmtId="0" fontId="12" fillId="0" borderId="5" xfId="2" quotePrefix="1" applyFont="1" applyBorder="1" applyAlignment="1">
      <alignment horizontal="center" vertical="center" wrapText="1"/>
    </xf>
    <xf numFmtId="0" fontId="14" fillId="4" borderId="2" xfId="2" applyFont="1" applyFill="1" applyBorder="1" applyAlignment="1">
      <alignment horizontal="left" vertical="center" wrapText="1"/>
    </xf>
    <xf numFmtId="0" fontId="14" fillId="4" borderId="3" xfId="2" applyFont="1" applyFill="1" applyBorder="1" applyAlignment="1">
      <alignment horizontal="left" vertical="center" wrapText="1"/>
    </xf>
    <xf numFmtId="0" fontId="14" fillId="4" borderId="5" xfId="2" applyFont="1" applyFill="1" applyBorder="1" applyAlignment="1">
      <alignment horizontal="left" vertical="center" wrapText="1"/>
    </xf>
    <xf numFmtId="0" fontId="14" fillId="0" borderId="2" xfId="2" quotePrefix="1" applyFont="1" applyBorder="1" applyAlignment="1">
      <alignment horizontal="left" vertical="center"/>
    </xf>
    <xf numFmtId="0" fontId="15" fillId="0" borderId="3" xfId="2" applyFont="1" applyBorder="1" applyAlignment="1">
      <alignment vertical="center"/>
    </xf>
    <xf numFmtId="0" fontId="14" fillId="3" borderId="2" xfId="2" quotePrefix="1" applyFont="1" applyFill="1" applyBorder="1" applyAlignment="1">
      <alignment horizontal="left" vertical="center" wrapText="1"/>
    </xf>
    <xf numFmtId="0" fontId="15" fillId="3" borderId="3" xfId="2" applyFont="1" applyFill="1" applyBorder="1" applyAlignment="1">
      <alignment vertical="center" wrapText="1"/>
    </xf>
    <xf numFmtId="0" fontId="14" fillId="0" borderId="2" xfId="2" applyFont="1" applyBorder="1" applyAlignment="1">
      <alignment horizontal="left" vertical="center" wrapText="1"/>
    </xf>
    <xf numFmtId="0" fontId="15" fillId="0" borderId="3" xfId="2" applyFont="1" applyBorder="1" applyAlignment="1">
      <alignment vertical="center" wrapText="1"/>
    </xf>
    <xf numFmtId="0" fontId="14" fillId="0" borderId="2" xfId="2" quotePrefix="1" applyFont="1" applyBorder="1" applyAlignment="1">
      <alignment horizontal="left" vertical="center" wrapText="1"/>
    </xf>
    <xf numFmtId="0" fontId="12" fillId="0" borderId="2" xfId="3" quotePrefix="1" applyFont="1" applyBorder="1" applyAlignment="1">
      <alignment horizontal="center" vertical="center" wrapText="1"/>
    </xf>
    <xf numFmtId="0" fontId="12" fillId="0" borderId="3" xfId="3" quotePrefix="1" applyFont="1" applyBorder="1" applyAlignment="1">
      <alignment horizontal="center" vertical="center" wrapText="1"/>
    </xf>
    <xf numFmtId="0" fontId="7" fillId="0" borderId="0" xfId="2" applyFont="1" applyAlignment="1">
      <alignment vertical="center" wrapText="1"/>
    </xf>
    <xf numFmtId="0" fontId="14" fillId="3" borderId="2" xfId="2" applyFont="1" applyFill="1" applyBorder="1" applyAlignment="1">
      <alignment horizontal="left" vertical="center" wrapText="1"/>
    </xf>
    <xf numFmtId="0" fontId="15" fillId="3" borderId="3" xfId="2" applyFont="1" applyFill="1" applyBorder="1" applyAlignment="1">
      <alignment vertical="center"/>
    </xf>
    <xf numFmtId="0" fontId="14" fillId="3" borderId="3" xfId="2" applyFont="1" applyFill="1" applyBorder="1" applyAlignment="1">
      <alignment horizontal="left" vertical="center" wrapText="1"/>
    </xf>
    <xf numFmtId="0" fontId="14" fillId="3" borderId="5" xfId="2" applyFont="1" applyFill="1" applyBorder="1" applyAlignment="1">
      <alignment horizontal="left" vertical="center" wrapText="1"/>
    </xf>
    <xf numFmtId="0" fontId="16" fillId="0" borderId="0" xfId="2" applyFont="1" applyAlignment="1">
      <alignment horizontal="center" vertical="center" wrapText="1"/>
    </xf>
    <xf numFmtId="0" fontId="4" fillId="0" borderId="3" xfId="2" applyFont="1" applyBorder="1" applyAlignment="1">
      <alignment horizontal="left" vertical="center" wrapText="1"/>
    </xf>
    <xf numFmtId="0" fontId="4" fillId="0" borderId="5" xfId="2" applyFont="1" applyBorder="1" applyAlignment="1">
      <alignment horizontal="left" vertical="center" wrapText="1"/>
    </xf>
    <xf numFmtId="0" fontId="5" fillId="0" borderId="0" xfId="3" applyFont="1" applyAlignment="1">
      <alignment horizontal="center" vertical="center" wrapText="1"/>
    </xf>
    <xf numFmtId="0" fontId="37" fillId="0" borderId="0" xfId="3" applyFont="1" applyAlignment="1">
      <alignment horizontal="center" vertical="center" wrapText="1"/>
    </xf>
    <xf numFmtId="0" fontId="33" fillId="3" borderId="2" xfId="5" applyFont="1" applyFill="1" applyBorder="1" applyAlignment="1">
      <alignment horizontal="center" wrapText="1"/>
    </xf>
    <xf numFmtId="0" fontId="33" fillId="3" borderId="5" xfId="5" applyFont="1" applyFill="1" applyBorder="1" applyAlignment="1">
      <alignment horizontal="center" wrapText="1"/>
    </xf>
  </cellXfs>
  <cellStyles count="6">
    <cellStyle name="Normal" xfId="0" builtinId="0"/>
    <cellStyle name="Normal 2" xfId="5" xr:uid="{42DA93CE-063C-48A2-B6D0-AF18C48A1D60}"/>
    <cellStyle name="Normalno 2" xfId="1" xr:uid="{00000000-0005-0000-0000-000001000000}"/>
    <cellStyle name="Normalno 2 2" xfId="3" xr:uid="{00000000-0005-0000-0000-000002000000}"/>
    <cellStyle name="Normalno 3" xfId="2" xr:uid="{00000000-0005-0000-0000-000003000000}"/>
    <cellStyle name="Normalno 4" xfId="4" xr:uid="{4E1F77DE-72FF-4BB3-94C8-C25E96DF6F48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tabSelected="1" topLeftCell="A5" zoomScaleNormal="100" workbookViewId="0">
      <selection activeCell="F48" sqref="F48"/>
    </sheetView>
  </sheetViews>
  <sheetFormatPr defaultColWidth="8.81640625" defaultRowHeight="14" x14ac:dyDescent="0.3"/>
  <cols>
    <col min="1" max="4" width="8.81640625" style="1"/>
    <col min="5" max="5" width="25.1796875" style="1" customWidth="1"/>
    <col min="6" max="10" width="19.453125" style="1" customWidth="1"/>
    <col min="11" max="11" width="25.1796875" style="1" customWidth="1"/>
    <col min="12" max="16384" width="8.81640625" style="1"/>
  </cols>
  <sheetData>
    <row r="1" spans="1:10" ht="15" x14ac:dyDescent="0.3">
      <c r="A1" s="50"/>
    </row>
    <row r="2" spans="1:10" s="2" customFormat="1" ht="51" customHeight="1" x14ac:dyDescent="0.3">
      <c r="A2" s="141" t="s">
        <v>63</v>
      </c>
      <c r="B2" s="141"/>
      <c r="C2" s="141"/>
      <c r="D2" s="141"/>
      <c r="E2" s="141"/>
      <c r="F2" s="141"/>
      <c r="G2" s="141"/>
      <c r="H2" s="141"/>
      <c r="I2" s="141"/>
      <c r="J2" s="141"/>
    </row>
    <row r="3" spans="1:10" s="2" customFormat="1" ht="18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s="2" customFormat="1" ht="15.5" x14ac:dyDescent="0.3">
      <c r="A4" s="141" t="s">
        <v>0</v>
      </c>
      <c r="B4" s="141"/>
      <c r="C4" s="141"/>
      <c r="D4" s="141"/>
      <c r="E4" s="141"/>
      <c r="F4" s="141"/>
      <c r="G4" s="141"/>
      <c r="H4" s="141"/>
      <c r="I4" s="159"/>
      <c r="J4" s="159"/>
    </row>
    <row r="5" spans="1:10" s="2" customFormat="1" ht="17.5" x14ac:dyDescent="0.3">
      <c r="A5" s="3"/>
      <c r="B5" s="3"/>
      <c r="C5" s="3"/>
      <c r="D5" s="3"/>
      <c r="E5" s="3"/>
      <c r="F5" s="3"/>
      <c r="G5" s="3"/>
      <c r="H5" s="3"/>
      <c r="I5" s="4"/>
      <c r="J5" s="4"/>
    </row>
    <row r="6" spans="1:10" s="2" customFormat="1" ht="18" customHeight="1" x14ac:dyDescent="0.35">
      <c r="A6" s="141" t="s">
        <v>13</v>
      </c>
      <c r="B6" s="142"/>
      <c r="C6" s="142"/>
      <c r="D6" s="142"/>
      <c r="E6" s="142"/>
      <c r="F6" s="142"/>
      <c r="G6" s="142"/>
      <c r="H6" s="142"/>
      <c r="I6" s="142"/>
      <c r="J6" s="142"/>
    </row>
    <row r="7" spans="1:10" s="2" customFormat="1" ht="18" x14ac:dyDescent="0.4">
      <c r="A7" s="5"/>
      <c r="B7" s="6"/>
      <c r="C7" s="6"/>
      <c r="D7" s="6"/>
      <c r="E7" s="7"/>
      <c r="F7" s="76"/>
      <c r="G7" s="77"/>
      <c r="H7" s="76"/>
      <c r="I7" s="76"/>
      <c r="J7" s="78"/>
    </row>
    <row r="8" spans="1:10" s="2" customFormat="1" ht="26" x14ac:dyDescent="0.3">
      <c r="A8" s="157" t="s">
        <v>12</v>
      </c>
      <c r="B8" s="158"/>
      <c r="C8" s="158"/>
      <c r="D8" s="158"/>
      <c r="E8" s="158"/>
      <c r="F8" s="52" t="s">
        <v>70</v>
      </c>
      <c r="G8" s="52" t="s">
        <v>71</v>
      </c>
      <c r="H8" s="53" t="s">
        <v>106</v>
      </c>
      <c r="I8" s="53" t="s">
        <v>104</v>
      </c>
      <c r="J8" s="53" t="s">
        <v>105</v>
      </c>
    </row>
    <row r="9" spans="1:10" s="25" customFormat="1" ht="12" customHeight="1" x14ac:dyDescent="0.3">
      <c r="A9" s="143">
        <v>1</v>
      </c>
      <c r="B9" s="143"/>
      <c r="C9" s="143"/>
      <c r="D9" s="143"/>
      <c r="E9" s="143"/>
      <c r="F9" s="54">
        <v>2</v>
      </c>
      <c r="G9" s="54">
        <v>3</v>
      </c>
      <c r="H9" s="55">
        <v>4</v>
      </c>
      <c r="I9" s="55">
        <v>5</v>
      </c>
      <c r="J9" s="55">
        <v>6</v>
      </c>
    </row>
    <row r="10" spans="1:10" s="2" customFormat="1" x14ac:dyDescent="0.3">
      <c r="A10" s="160" t="s">
        <v>3</v>
      </c>
      <c r="B10" s="153"/>
      <c r="C10" s="153"/>
      <c r="D10" s="153"/>
      <c r="E10" s="161"/>
      <c r="F10" s="72">
        <f>F11+F12</f>
        <v>634494.54</v>
      </c>
      <c r="G10" s="72">
        <f t="shared" ref="G10:J10" si="0">G11+G12</f>
        <v>817520</v>
      </c>
      <c r="H10" s="72">
        <f t="shared" si="0"/>
        <v>793000</v>
      </c>
      <c r="I10" s="72">
        <f t="shared" si="0"/>
        <v>834000</v>
      </c>
      <c r="J10" s="72">
        <f t="shared" si="0"/>
        <v>834000</v>
      </c>
    </row>
    <row r="11" spans="1:10" s="2" customFormat="1" x14ac:dyDescent="0.3">
      <c r="A11" s="154" t="s">
        <v>1</v>
      </c>
      <c r="B11" s="155"/>
      <c r="C11" s="155"/>
      <c r="D11" s="155"/>
      <c r="E11" s="151"/>
      <c r="F11" s="73">
        <v>634494.54</v>
      </c>
      <c r="G11" s="73">
        <f>378476-131756+570800</f>
        <v>817520</v>
      </c>
      <c r="H11" s="73">
        <f>560000+233000</f>
        <v>793000</v>
      </c>
      <c r="I11" s="73">
        <f>593000+241000</f>
        <v>834000</v>
      </c>
      <c r="J11" s="73">
        <f>593000+241000</f>
        <v>834000</v>
      </c>
    </row>
    <row r="12" spans="1:10" s="2" customFormat="1" x14ac:dyDescent="0.3">
      <c r="A12" s="150" t="s">
        <v>2</v>
      </c>
      <c r="B12" s="151"/>
      <c r="C12" s="151"/>
      <c r="D12" s="151"/>
      <c r="E12" s="151"/>
      <c r="F12" s="73">
        <v>0</v>
      </c>
      <c r="G12" s="73">
        <v>0</v>
      </c>
      <c r="H12" s="73">
        <v>0</v>
      </c>
      <c r="I12" s="73">
        <v>0</v>
      </c>
      <c r="J12" s="73">
        <v>0</v>
      </c>
    </row>
    <row r="13" spans="1:10" s="2" customFormat="1" x14ac:dyDescent="0.3">
      <c r="A13" s="8" t="s">
        <v>6</v>
      </c>
      <c r="B13" s="23"/>
      <c r="C13" s="23"/>
      <c r="D13" s="23"/>
      <c r="E13" s="23"/>
      <c r="F13" s="72">
        <f>F14+F15</f>
        <v>540498.61</v>
      </c>
      <c r="G13" s="72">
        <f t="shared" ref="G13:J13" si="1">G14+G15</f>
        <v>949276</v>
      </c>
      <c r="H13" s="72">
        <f t="shared" si="1"/>
        <v>825000</v>
      </c>
      <c r="I13" s="72">
        <f t="shared" si="1"/>
        <v>834000</v>
      </c>
      <c r="J13" s="72">
        <f t="shared" si="1"/>
        <v>834000</v>
      </c>
    </row>
    <row r="14" spans="1:10" s="2" customFormat="1" x14ac:dyDescent="0.3">
      <c r="A14" s="156" t="s">
        <v>4</v>
      </c>
      <c r="B14" s="155"/>
      <c r="C14" s="155"/>
      <c r="D14" s="155"/>
      <c r="E14" s="155"/>
      <c r="F14" s="73">
        <v>533906.98</v>
      </c>
      <c r="G14" s="73">
        <v>931276</v>
      </c>
      <c r="H14" s="73">
        <v>800000</v>
      </c>
      <c r="I14" s="73">
        <v>828000</v>
      </c>
      <c r="J14" s="83">
        <v>828000</v>
      </c>
    </row>
    <row r="15" spans="1:10" s="2" customFormat="1" x14ac:dyDescent="0.3">
      <c r="A15" s="150" t="s">
        <v>5</v>
      </c>
      <c r="B15" s="151"/>
      <c r="C15" s="151"/>
      <c r="D15" s="151"/>
      <c r="E15" s="151"/>
      <c r="F15" s="73">
        <v>6591.63</v>
      </c>
      <c r="G15" s="73">
        <v>18000</v>
      </c>
      <c r="H15" s="73">
        <v>25000</v>
      </c>
      <c r="I15" s="73">
        <v>6000</v>
      </c>
      <c r="J15" s="83">
        <v>6000</v>
      </c>
    </row>
    <row r="16" spans="1:10" s="2" customFormat="1" x14ac:dyDescent="0.3">
      <c r="A16" s="152" t="s">
        <v>7</v>
      </c>
      <c r="B16" s="153"/>
      <c r="C16" s="153"/>
      <c r="D16" s="153"/>
      <c r="E16" s="153"/>
      <c r="F16" s="72">
        <f>F10-F13</f>
        <v>93995.930000000051</v>
      </c>
      <c r="G16" s="72">
        <f t="shared" ref="G16:J16" si="2">G10-G13</f>
        <v>-131756</v>
      </c>
      <c r="H16" s="72">
        <f t="shared" si="2"/>
        <v>-32000</v>
      </c>
      <c r="I16" s="72">
        <f t="shared" si="2"/>
        <v>0</v>
      </c>
      <c r="J16" s="72">
        <f t="shared" si="2"/>
        <v>0</v>
      </c>
    </row>
    <row r="17" spans="1:10" s="2" customFormat="1" ht="18" x14ac:dyDescent="0.3">
      <c r="A17" s="3"/>
      <c r="B17" s="9"/>
      <c r="C17" s="9"/>
      <c r="D17" s="9"/>
      <c r="E17" s="9"/>
      <c r="F17" s="74"/>
      <c r="G17" s="74"/>
      <c r="H17" s="75"/>
      <c r="I17" s="75"/>
      <c r="J17" s="75"/>
    </row>
    <row r="18" spans="1:10" s="2" customFormat="1" ht="18" x14ac:dyDescent="0.3">
      <c r="A18" s="3"/>
      <c r="B18" s="9"/>
      <c r="C18" s="9"/>
      <c r="D18" s="9"/>
      <c r="E18" s="9"/>
      <c r="F18" s="74"/>
      <c r="G18" s="74"/>
      <c r="H18" s="75"/>
      <c r="I18" s="75"/>
      <c r="J18" s="75"/>
    </row>
    <row r="19" spans="1:10" s="2" customFormat="1" ht="18" customHeight="1" x14ac:dyDescent="0.35">
      <c r="A19" s="141" t="s">
        <v>14</v>
      </c>
      <c r="B19" s="142"/>
      <c r="C19" s="142"/>
      <c r="D19" s="142"/>
      <c r="E19" s="142"/>
      <c r="F19" s="142"/>
      <c r="G19" s="142"/>
      <c r="H19" s="142"/>
      <c r="I19" s="142"/>
      <c r="J19" s="142"/>
    </row>
    <row r="20" spans="1:10" s="2" customFormat="1" ht="18" x14ac:dyDescent="0.3">
      <c r="A20" s="3"/>
      <c r="B20" s="9"/>
      <c r="C20" s="9"/>
      <c r="D20" s="9"/>
      <c r="E20" s="9"/>
      <c r="F20" s="9"/>
      <c r="G20" s="9"/>
      <c r="H20" s="10"/>
      <c r="I20" s="10"/>
      <c r="J20" s="10"/>
    </row>
    <row r="21" spans="1:10" s="2" customFormat="1" ht="26" x14ac:dyDescent="0.3">
      <c r="A21" s="157" t="s">
        <v>12</v>
      </c>
      <c r="B21" s="158"/>
      <c r="C21" s="158"/>
      <c r="D21" s="158"/>
      <c r="E21" s="158"/>
      <c r="F21" s="52" t="s">
        <v>70</v>
      </c>
      <c r="G21" s="52" t="s">
        <v>71</v>
      </c>
      <c r="H21" s="53" t="s">
        <v>106</v>
      </c>
      <c r="I21" s="53" t="s">
        <v>104</v>
      </c>
      <c r="J21" s="53" t="s">
        <v>105</v>
      </c>
    </row>
    <row r="22" spans="1:10" s="25" customFormat="1" ht="12" customHeight="1" x14ac:dyDescent="0.3">
      <c r="A22" s="143">
        <v>1</v>
      </c>
      <c r="B22" s="143"/>
      <c r="C22" s="143"/>
      <c r="D22" s="143"/>
      <c r="E22" s="143"/>
      <c r="F22" s="54">
        <v>2</v>
      </c>
      <c r="G22" s="54">
        <v>3</v>
      </c>
      <c r="H22" s="55">
        <v>4</v>
      </c>
      <c r="I22" s="55">
        <v>5</v>
      </c>
      <c r="J22" s="55">
        <v>6</v>
      </c>
    </row>
    <row r="23" spans="1:10" s="2" customFormat="1" x14ac:dyDescent="0.3">
      <c r="A23" s="150" t="s">
        <v>8</v>
      </c>
      <c r="B23" s="151"/>
      <c r="C23" s="151"/>
      <c r="D23" s="151"/>
      <c r="E23" s="151"/>
      <c r="F23" s="73">
        <v>0</v>
      </c>
      <c r="G23" s="73">
        <v>0</v>
      </c>
      <c r="H23" s="73">
        <v>0</v>
      </c>
      <c r="I23" s="73">
        <v>0</v>
      </c>
      <c r="J23" s="83">
        <v>0</v>
      </c>
    </row>
    <row r="24" spans="1:10" s="2" customFormat="1" x14ac:dyDescent="0.3">
      <c r="A24" s="150" t="s">
        <v>9</v>
      </c>
      <c r="B24" s="151"/>
      <c r="C24" s="151"/>
      <c r="D24" s="151"/>
      <c r="E24" s="151"/>
      <c r="F24" s="73">
        <v>0</v>
      </c>
      <c r="G24" s="73">
        <v>0</v>
      </c>
      <c r="H24" s="73">
        <v>0</v>
      </c>
      <c r="I24" s="73">
        <v>0</v>
      </c>
      <c r="J24" s="83">
        <v>0</v>
      </c>
    </row>
    <row r="25" spans="1:10" s="2" customFormat="1" x14ac:dyDescent="0.3">
      <c r="A25" s="152" t="s">
        <v>10</v>
      </c>
      <c r="B25" s="153"/>
      <c r="C25" s="153"/>
      <c r="D25" s="153"/>
      <c r="E25" s="153"/>
      <c r="F25" s="72">
        <f>F23-F24</f>
        <v>0</v>
      </c>
      <c r="G25" s="72">
        <f t="shared" ref="G25:J25" si="3">G23-G24</f>
        <v>0</v>
      </c>
      <c r="H25" s="72">
        <f t="shared" si="3"/>
        <v>0</v>
      </c>
      <c r="I25" s="72">
        <f t="shared" si="3"/>
        <v>0</v>
      </c>
      <c r="J25" s="72">
        <f t="shared" si="3"/>
        <v>0</v>
      </c>
    </row>
    <row r="26" spans="1:10" s="2" customFormat="1" x14ac:dyDescent="0.3">
      <c r="A26" s="152" t="s">
        <v>11</v>
      </c>
      <c r="B26" s="153"/>
      <c r="C26" s="153"/>
      <c r="D26" s="153"/>
      <c r="E26" s="153"/>
      <c r="F26" s="72">
        <f>F16+F25</f>
        <v>93995.930000000051</v>
      </c>
      <c r="G26" s="72">
        <f t="shared" ref="G26:J26" si="4">G16+G25</f>
        <v>-131756</v>
      </c>
      <c r="H26" s="72">
        <f t="shared" si="4"/>
        <v>-32000</v>
      </c>
      <c r="I26" s="72">
        <f t="shared" si="4"/>
        <v>0</v>
      </c>
      <c r="J26" s="72">
        <f t="shared" si="4"/>
        <v>0</v>
      </c>
    </row>
    <row r="27" spans="1:10" s="2" customFormat="1" ht="18" x14ac:dyDescent="0.3">
      <c r="A27" s="11"/>
      <c r="B27" s="9"/>
      <c r="C27" s="9"/>
      <c r="D27" s="9"/>
      <c r="E27" s="9"/>
      <c r="F27" s="9"/>
      <c r="G27" s="9"/>
      <c r="H27" s="10"/>
      <c r="I27" s="10"/>
      <c r="J27" s="10"/>
    </row>
    <row r="28" spans="1:10" s="2" customFormat="1" ht="18" x14ac:dyDescent="0.3">
      <c r="A28" s="11"/>
      <c r="B28" s="9"/>
      <c r="C28" s="9"/>
      <c r="D28" s="9"/>
      <c r="E28" s="9"/>
      <c r="F28" s="9"/>
      <c r="G28" s="9"/>
      <c r="H28" s="10"/>
      <c r="I28" s="10"/>
      <c r="J28" s="10"/>
    </row>
    <row r="29" spans="1:10" s="2" customFormat="1" ht="18" customHeight="1" x14ac:dyDescent="0.35">
      <c r="A29" s="141" t="s">
        <v>15</v>
      </c>
      <c r="B29" s="142"/>
      <c r="C29" s="142"/>
      <c r="D29" s="142"/>
      <c r="E29" s="142"/>
      <c r="F29" s="142"/>
      <c r="G29" s="142"/>
      <c r="H29" s="142"/>
      <c r="I29" s="142"/>
      <c r="J29" s="142"/>
    </row>
    <row r="30" spans="1:10" s="2" customFormat="1" ht="18" customHeight="1" x14ac:dyDescent="0.35">
      <c r="A30" s="21"/>
      <c r="B30" s="22"/>
      <c r="C30" s="22"/>
      <c r="D30" s="22"/>
      <c r="E30" s="22"/>
      <c r="F30" s="22"/>
      <c r="G30" s="22"/>
      <c r="H30" s="22"/>
      <c r="I30" s="22"/>
      <c r="J30" s="22"/>
    </row>
    <row r="31" spans="1:10" s="2" customFormat="1" ht="26" x14ac:dyDescent="0.3">
      <c r="A31" s="144" t="s">
        <v>21</v>
      </c>
      <c r="B31" s="145"/>
      <c r="C31" s="145"/>
      <c r="D31" s="145"/>
      <c r="E31" s="146"/>
      <c r="F31" s="52" t="s">
        <v>70</v>
      </c>
      <c r="G31" s="52" t="s">
        <v>71</v>
      </c>
      <c r="H31" s="53" t="s">
        <v>106</v>
      </c>
      <c r="I31" s="53" t="s">
        <v>104</v>
      </c>
      <c r="J31" s="53" t="s">
        <v>105</v>
      </c>
    </row>
    <row r="32" spans="1:10" s="25" customFormat="1" ht="12" customHeight="1" x14ac:dyDescent="0.3">
      <c r="A32" s="143">
        <v>1</v>
      </c>
      <c r="B32" s="143"/>
      <c r="C32" s="143"/>
      <c r="D32" s="143"/>
      <c r="E32" s="143"/>
      <c r="F32" s="54">
        <v>2</v>
      </c>
      <c r="G32" s="54">
        <v>3</v>
      </c>
      <c r="H32" s="55">
        <v>4</v>
      </c>
      <c r="I32" s="55">
        <v>5</v>
      </c>
      <c r="J32" s="55">
        <v>6</v>
      </c>
    </row>
    <row r="33" spans="1:10" s="2" customFormat="1" ht="15" customHeight="1" x14ac:dyDescent="0.3">
      <c r="A33" s="147" t="s">
        <v>16</v>
      </c>
      <c r="B33" s="148"/>
      <c r="C33" s="148"/>
      <c r="D33" s="148"/>
      <c r="E33" s="149"/>
      <c r="F33" s="79">
        <v>36884.949999999997</v>
      </c>
      <c r="G33" s="79">
        <f>15873+115489+394</f>
        <v>131756</v>
      </c>
      <c r="H33" s="79">
        <v>32000</v>
      </c>
      <c r="I33" s="79">
        <v>0</v>
      </c>
      <c r="J33" s="80">
        <v>0</v>
      </c>
    </row>
    <row r="34" spans="1:10" s="2" customFormat="1" ht="15" customHeight="1" x14ac:dyDescent="0.3">
      <c r="A34" s="152" t="s">
        <v>17</v>
      </c>
      <c r="B34" s="153"/>
      <c r="C34" s="153"/>
      <c r="D34" s="153"/>
      <c r="E34" s="153"/>
      <c r="F34" s="81">
        <f>F26+F33</f>
        <v>130880.88000000005</v>
      </c>
      <c r="G34" s="114">
        <f>G26+G33</f>
        <v>0</v>
      </c>
      <c r="H34" s="81">
        <f t="shared" ref="H34:J34" si="5">H26+H33</f>
        <v>0</v>
      </c>
      <c r="I34" s="81">
        <f t="shared" si="5"/>
        <v>0</v>
      </c>
      <c r="J34" s="81">
        <f t="shared" si="5"/>
        <v>0</v>
      </c>
    </row>
    <row r="35" spans="1:10" s="2" customFormat="1" ht="45" customHeight="1" x14ac:dyDescent="0.3">
      <c r="A35" s="160" t="s">
        <v>18</v>
      </c>
      <c r="B35" s="162"/>
      <c r="C35" s="162"/>
      <c r="D35" s="162"/>
      <c r="E35" s="163"/>
      <c r="F35" s="81">
        <f>F16+F25+F33-F34</f>
        <v>0</v>
      </c>
      <c r="G35" s="81">
        <f t="shared" ref="G35:J35" si="6">G16+G25+G33-G34</f>
        <v>0</v>
      </c>
      <c r="H35" s="81">
        <f t="shared" si="6"/>
        <v>0</v>
      </c>
      <c r="I35" s="81">
        <f t="shared" si="6"/>
        <v>0</v>
      </c>
      <c r="J35" s="82">
        <f t="shared" si="6"/>
        <v>0</v>
      </c>
    </row>
    <row r="36" spans="1:10" s="2" customFormat="1" ht="18" customHeight="1" x14ac:dyDescent="0.35">
      <c r="A36" s="20"/>
      <c r="B36" s="14"/>
      <c r="C36" s="14"/>
      <c r="D36" s="14"/>
      <c r="E36" s="14"/>
      <c r="F36" s="14"/>
      <c r="G36" s="14"/>
      <c r="H36" s="14"/>
      <c r="I36" s="14"/>
      <c r="J36" s="14"/>
    </row>
    <row r="37" spans="1:10" s="2" customFormat="1" ht="18" customHeight="1" x14ac:dyDescent="0.3">
      <c r="A37" s="164" t="s">
        <v>19</v>
      </c>
      <c r="B37" s="164"/>
      <c r="C37" s="164"/>
      <c r="D37" s="164"/>
      <c r="E37" s="164"/>
      <c r="F37" s="164"/>
      <c r="G37" s="164"/>
      <c r="H37" s="164"/>
      <c r="I37" s="164"/>
      <c r="J37" s="164"/>
    </row>
    <row r="38" spans="1:10" s="2" customFormat="1" ht="18" x14ac:dyDescent="0.3">
      <c r="A38" s="15"/>
      <c r="B38" s="16"/>
      <c r="C38" s="16"/>
      <c r="D38" s="16"/>
      <c r="E38" s="16"/>
      <c r="F38" s="16"/>
      <c r="G38" s="16"/>
      <c r="H38" s="17"/>
      <c r="I38" s="17"/>
      <c r="J38" s="17"/>
    </row>
    <row r="39" spans="1:10" s="2" customFormat="1" ht="26" x14ac:dyDescent="0.3">
      <c r="A39" s="144" t="s">
        <v>21</v>
      </c>
      <c r="B39" s="145"/>
      <c r="C39" s="145"/>
      <c r="D39" s="145"/>
      <c r="E39" s="146"/>
      <c r="F39" s="52" t="s">
        <v>70</v>
      </c>
      <c r="G39" s="52" t="s">
        <v>71</v>
      </c>
      <c r="H39" s="53" t="s">
        <v>106</v>
      </c>
      <c r="I39" s="53" t="s">
        <v>104</v>
      </c>
      <c r="J39" s="53" t="s">
        <v>105</v>
      </c>
    </row>
    <row r="40" spans="1:10" s="25" customFormat="1" ht="12" customHeight="1" x14ac:dyDescent="0.3">
      <c r="A40" s="143">
        <v>1</v>
      </c>
      <c r="B40" s="143"/>
      <c r="C40" s="143"/>
      <c r="D40" s="143"/>
      <c r="E40" s="143"/>
      <c r="F40" s="54">
        <v>2</v>
      </c>
      <c r="G40" s="54">
        <v>3</v>
      </c>
      <c r="H40" s="55">
        <v>4</v>
      </c>
      <c r="I40" s="55">
        <v>5</v>
      </c>
      <c r="J40" s="55">
        <v>6</v>
      </c>
    </row>
    <row r="41" spans="1:10" s="2" customFormat="1" x14ac:dyDescent="0.3">
      <c r="A41" s="147" t="s">
        <v>16</v>
      </c>
      <c r="B41" s="148"/>
      <c r="C41" s="148"/>
      <c r="D41" s="148"/>
      <c r="E41" s="149"/>
      <c r="F41" s="12">
        <f>+F33</f>
        <v>36884.949999999997</v>
      </c>
      <c r="G41" s="12">
        <f>+G33</f>
        <v>131756</v>
      </c>
      <c r="H41" s="12">
        <f>+H33</f>
        <v>32000</v>
      </c>
      <c r="I41" s="12">
        <f>H44</f>
        <v>0</v>
      </c>
      <c r="J41" s="13">
        <f>I44</f>
        <v>0</v>
      </c>
    </row>
    <row r="42" spans="1:10" s="2" customFormat="1" ht="28.5" customHeight="1" x14ac:dyDescent="0.3">
      <c r="A42" s="147" t="s">
        <v>20</v>
      </c>
      <c r="B42" s="148"/>
      <c r="C42" s="148"/>
      <c r="D42" s="148"/>
      <c r="E42" s="149"/>
      <c r="F42" s="12">
        <f>+F41</f>
        <v>36884.949999999997</v>
      </c>
      <c r="G42" s="12">
        <f>+G41</f>
        <v>131756</v>
      </c>
      <c r="H42" s="12">
        <f>+H41</f>
        <v>32000</v>
      </c>
      <c r="I42" s="12">
        <v>0</v>
      </c>
      <c r="J42" s="13">
        <v>0</v>
      </c>
    </row>
    <row r="43" spans="1:10" s="2" customFormat="1" ht="25.5" customHeight="1" x14ac:dyDescent="0.3">
      <c r="A43" s="147" t="s">
        <v>69</v>
      </c>
      <c r="B43" s="165"/>
      <c r="C43" s="165"/>
      <c r="D43" s="165"/>
      <c r="E43" s="166"/>
      <c r="F43" s="12">
        <f>+F34</f>
        <v>130880.88000000005</v>
      </c>
      <c r="G43" s="12">
        <v>0</v>
      </c>
      <c r="H43" s="12">
        <v>0</v>
      </c>
      <c r="I43" s="12">
        <v>0</v>
      </c>
      <c r="J43" s="13">
        <v>0</v>
      </c>
    </row>
    <row r="44" spans="1:10" s="2" customFormat="1" ht="15" customHeight="1" x14ac:dyDescent="0.3">
      <c r="A44" s="152" t="s">
        <v>17</v>
      </c>
      <c r="B44" s="153"/>
      <c r="C44" s="153"/>
      <c r="D44" s="153"/>
      <c r="E44" s="153"/>
      <c r="F44" s="18">
        <f>F41-F42+F43</f>
        <v>130880.88000000005</v>
      </c>
      <c r="G44" s="18">
        <f t="shared" ref="G44:J44" si="7">G41-G42+G43</f>
        <v>0</v>
      </c>
      <c r="H44" s="18">
        <f t="shared" si="7"/>
        <v>0</v>
      </c>
      <c r="I44" s="18">
        <f t="shared" si="7"/>
        <v>0</v>
      </c>
      <c r="J44" s="19">
        <f t="shared" si="7"/>
        <v>0</v>
      </c>
    </row>
    <row r="45" spans="1:10" ht="9" customHeight="1" x14ac:dyDescent="0.3"/>
  </sheetData>
  <mergeCells count="31">
    <mergeCell ref="A39:E39"/>
    <mergeCell ref="A41:E41"/>
    <mergeCell ref="A42:E42"/>
    <mergeCell ref="A43:E43"/>
    <mergeCell ref="A44:E44"/>
    <mergeCell ref="A40:E40"/>
    <mergeCell ref="A34:E34"/>
    <mergeCell ref="A35:E35"/>
    <mergeCell ref="A37:J37"/>
    <mergeCell ref="A22:E22"/>
    <mergeCell ref="A32:E32"/>
    <mergeCell ref="A2:J2"/>
    <mergeCell ref="A4:J4"/>
    <mergeCell ref="A6:J6"/>
    <mergeCell ref="A8:E8"/>
    <mergeCell ref="A10:E10"/>
    <mergeCell ref="A19:J19"/>
    <mergeCell ref="A9:E9"/>
    <mergeCell ref="A31:E31"/>
    <mergeCell ref="A33:E33"/>
    <mergeCell ref="A23:E23"/>
    <mergeCell ref="A24:E24"/>
    <mergeCell ref="A25:E25"/>
    <mergeCell ref="A26:E26"/>
    <mergeCell ref="A11:E11"/>
    <mergeCell ref="A12:E12"/>
    <mergeCell ref="A14:E14"/>
    <mergeCell ref="A15:E15"/>
    <mergeCell ref="A16:E16"/>
    <mergeCell ref="A21:E21"/>
    <mergeCell ref="A29:J29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1" manualBreakCount="1">
    <brk id="28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H112"/>
  <sheetViews>
    <sheetView topLeftCell="A57" zoomScaleNormal="100" workbookViewId="0">
      <selection activeCell="C93" sqref="C93:G93"/>
    </sheetView>
  </sheetViews>
  <sheetFormatPr defaultColWidth="8.81640625" defaultRowHeight="14" x14ac:dyDescent="0.3"/>
  <cols>
    <col min="1" max="1" width="7.08984375" style="25" customWidth="1"/>
    <col min="2" max="2" width="46.1796875" style="25" customWidth="1"/>
    <col min="3" max="4" width="19.54296875" style="25" customWidth="1"/>
    <col min="5" max="6" width="19.453125" style="25" customWidth="1"/>
    <col min="7" max="7" width="19" style="25" customWidth="1"/>
    <col min="8" max="8" width="19.453125" style="25" customWidth="1"/>
    <col min="9" max="16384" width="8.81640625" style="25"/>
  </cols>
  <sheetData>
    <row r="3" spans="1:8" ht="17.5" x14ac:dyDescent="0.3">
      <c r="A3" s="50"/>
      <c r="B3" s="24"/>
      <c r="C3" s="24"/>
      <c r="D3" s="24"/>
      <c r="E3" s="24"/>
      <c r="F3" s="24"/>
      <c r="G3" s="24"/>
      <c r="H3" s="24"/>
    </row>
    <row r="4" spans="1:8" ht="15.65" customHeight="1" x14ac:dyDescent="0.3">
      <c r="A4" s="167" t="s">
        <v>23</v>
      </c>
      <c r="B4" s="167"/>
      <c r="C4" s="167"/>
      <c r="D4" s="167"/>
      <c r="E4" s="167"/>
      <c r="F4" s="167"/>
      <c r="G4" s="167"/>
      <c r="H4" s="45"/>
    </row>
    <row r="5" spans="1:8" ht="15.65" customHeight="1" x14ac:dyDescent="0.3">
      <c r="A5" s="94"/>
      <c r="B5" s="94"/>
      <c r="C5" s="94"/>
      <c r="D5" s="94"/>
      <c r="E5" s="94"/>
      <c r="F5" s="94"/>
      <c r="G5" s="94"/>
      <c r="H5" s="45"/>
    </row>
    <row r="6" spans="1:8" ht="15.65" customHeight="1" x14ac:dyDescent="0.3">
      <c r="A6" s="94"/>
      <c r="B6" s="94"/>
      <c r="C6" s="94"/>
      <c r="D6" s="94"/>
      <c r="E6" s="94"/>
      <c r="F6" s="94"/>
      <c r="G6" s="94"/>
      <c r="H6" s="45"/>
    </row>
    <row r="7" spans="1:8" ht="17.5" x14ac:dyDescent="0.3">
      <c r="A7" s="24"/>
      <c r="B7" s="24"/>
      <c r="C7" s="24"/>
      <c r="D7" s="24"/>
      <c r="E7" s="24"/>
      <c r="F7" s="24"/>
      <c r="G7" s="24"/>
      <c r="H7" s="24"/>
    </row>
    <row r="8" spans="1:8" ht="15.65" customHeight="1" x14ac:dyDescent="0.3">
      <c r="A8" s="167" t="s">
        <v>24</v>
      </c>
      <c r="B8" s="167"/>
      <c r="C8" s="167"/>
      <c r="D8" s="167"/>
      <c r="E8" s="167"/>
      <c r="F8" s="167"/>
      <c r="G8" s="167"/>
      <c r="H8" s="45"/>
    </row>
    <row r="9" spans="1:8" ht="17.5" x14ac:dyDescent="0.3">
      <c r="A9" s="24"/>
      <c r="B9" s="24"/>
      <c r="C9" s="84"/>
      <c r="D9" s="84"/>
      <c r="E9" s="84"/>
      <c r="F9" s="84"/>
      <c r="G9" s="84"/>
      <c r="H9" s="24"/>
    </row>
    <row r="10" spans="1:8" ht="26" x14ac:dyDescent="0.3">
      <c r="A10" s="26" t="s">
        <v>39</v>
      </c>
      <c r="B10" s="27" t="s">
        <v>21</v>
      </c>
      <c r="C10" s="28" t="s">
        <v>108</v>
      </c>
      <c r="D10" s="28" t="s">
        <v>22</v>
      </c>
      <c r="E10" s="26" t="s">
        <v>106</v>
      </c>
      <c r="F10" s="26" t="s">
        <v>107</v>
      </c>
      <c r="G10" s="26" t="s">
        <v>105</v>
      </c>
    </row>
    <row r="11" spans="1:8" s="30" customFormat="1" ht="10.5" x14ac:dyDescent="0.25">
      <c r="A11" s="29">
        <v>1</v>
      </c>
      <c r="B11" s="29">
        <v>2</v>
      </c>
      <c r="C11" s="29">
        <v>3</v>
      </c>
      <c r="D11" s="29">
        <v>4</v>
      </c>
      <c r="E11" s="29">
        <v>5</v>
      </c>
      <c r="F11" s="29">
        <v>6</v>
      </c>
      <c r="G11" s="29">
        <v>7</v>
      </c>
    </row>
    <row r="12" spans="1:8" x14ac:dyDescent="0.3">
      <c r="A12" s="31"/>
      <c r="B12" s="31" t="s">
        <v>25</v>
      </c>
      <c r="C12" s="85">
        <f>+C13</f>
        <v>634494.54</v>
      </c>
      <c r="D12" s="85">
        <f>+D13+D18+D20</f>
        <v>949276</v>
      </c>
      <c r="E12" s="85">
        <f>+E13+E18+E20</f>
        <v>825000</v>
      </c>
      <c r="F12" s="85">
        <f t="shared" ref="F12:G12" si="0">+F13</f>
        <v>834000</v>
      </c>
      <c r="G12" s="85">
        <f t="shared" si="0"/>
        <v>834000</v>
      </c>
    </row>
    <row r="13" spans="1:8" x14ac:dyDescent="0.3">
      <c r="A13" s="31">
        <v>6</v>
      </c>
      <c r="B13" s="31" t="s">
        <v>26</v>
      </c>
      <c r="C13" s="85">
        <f>SUM(C14:C17)</f>
        <v>634494.54</v>
      </c>
      <c r="D13" s="85">
        <f>SUM(D14:D17)</f>
        <v>817520</v>
      </c>
      <c r="E13" s="85">
        <f>SUM(E14:E17)</f>
        <v>793000</v>
      </c>
      <c r="F13" s="85">
        <f t="shared" ref="F13:G13" si="1">SUM(F14:F17)</f>
        <v>834000</v>
      </c>
      <c r="G13" s="85">
        <f t="shared" si="1"/>
        <v>834000</v>
      </c>
    </row>
    <row r="14" spans="1:8" x14ac:dyDescent="0.3">
      <c r="A14" s="43">
        <v>63</v>
      </c>
      <c r="B14" s="32" t="s">
        <v>27</v>
      </c>
      <c r="C14" s="86">
        <v>30380</v>
      </c>
      <c r="D14" s="86">
        <f>4000+39720</f>
        <v>43720</v>
      </c>
      <c r="E14" s="87">
        <v>38000</v>
      </c>
      <c r="F14" s="87">
        <v>39000</v>
      </c>
      <c r="G14" s="87">
        <v>39000</v>
      </c>
    </row>
    <row r="15" spans="1:8" ht="19.5" customHeight="1" x14ac:dyDescent="0.3">
      <c r="A15" s="43">
        <v>65</v>
      </c>
      <c r="B15" s="32" t="s">
        <v>73</v>
      </c>
      <c r="C15" s="86">
        <v>182086.12</v>
      </c>
      <c r="D15" s="86">
        <v>170000</v>
      </c>
      <c r="E15" s="87">
        <v>174000</v>
      </c>
      <c r="F15" s="87">
        <v>180000</v>
      </c>
      <c r="G15" s="87">
        <v>180000</v>
      </c>
    </row>
    <row r="16" spans="1:8" ht="26" x14ac:dyDescent="0.3">
      <c r="A16" s="44">
        <v>66</v>
      </c>
      <c r="B16" s="32" t="s">
        <v>28</v>
      </c>
      <c r="C16" s="86">
        <v>20525.509999999998</v>
      </c>
      <c r="D16" s="86">
        <v>33000</v>
      </c>
      <c r="E16" s="87">
        <v>21000</v>
      </c>
      <c r="F16" s="87">
        <f>21000+1000</f>
        <v>22000</v>
      </c>
      <c r="G16" s="87">
        <v>22000</v>
      </c>
    </row>
    <row r="17" spans="1:7" ht="25" customHeight="1" x14ac:dyDescent="0.3">
      <c r="A17" s="44">
        <v>67</v>
      </c>
      <c r="B17" s="32" t="s">
        <v>72</v>
      </c>
      <c r="C17" s="86">
        <v>401502.91</v>
      </c>
      <c r="D17" s="86">
        <v>570800</v>
      </c>
      <c r="E17" s="87">
        <v>560000</v>
      </c>
      <c r="F17" s="87">
        <v>593000</v>
      </c>
      <c r="G17" s="87">
        <v>593000</v>
      </c>
    </row>
    <row r="18" spans="1:7" x14ac:dyDescent="0.3">
      <c r="A18" s="34">
        <v>7</v>
      </c>
      <c r="B18" s="31" t="s">
        <v>30</v>
      </c>
      <c r="C18" s="85">
        <v>0</v>
      </c>
      <c r="D18" s="85">
        <v>0</v>
      </c>
      <c r="E18" s="85">
        <v>0</v>
      </c>
      <c r="F18" s="85">
        <v>0</v>
      </c>
      <c r="G18" s="85">
        <v>0</v>
      </c>
    </row>
    <row r="19" spans="1:7" x14ac:dyDescent="0.3">
      <c r="A19" s="44">
        <v>72</v>
      </c>
      <c r="B19" s="35" t="s">
        <v>31</v>
      </c>
      <c r="C19" s="88">
        <v>0</v>
      </c>
      <c r="D19" s="88">
        <v>0</v>
      </c>
      <c r="E19" s="88">
        <v>0</v>
      </c>
      <c r="F19" s="88">
        <v>0</v>
      </c>
      <c r="G19" s="88">
        <v>0</v>
      </c>
    </row>
    <row r="20" spans="1:7" ht="15.5" customHeight="1" x14ac:dyDescent="0.3">
      <c r="A20" s="34">
        <v>9</v>
      </c>
      <c r="B20" s="65" t="s">
        <v>156</v>
      </c>
      <c r="C20" s="93">
        <v>0</v>
      </c>
      <c r="D20" s="93">
        <f t="shared" ref="D20:G20" si="2">+D21</f>
        <v>131756</v>
      </c>
      <c r="E20" s="93">
        <f t="shared" si="2"/>
        <v>32000</v>
      </c>
      <c r="F20" s="93">
        <f t="shared" si="2"/>
        <v>0</v>
      </c>
      <c r="G20" s="93">
        <f t="shared" si="2"/>
        <v>0</v>
      </c>
    </row>
    <row r="21" spans="1:7" x14ac:dyDescent="0.3">
      <c r="A21" s="44">
        <v>92</v>
      </c>
      <c r="B21" s="35" t="s">
        <v>155</v>
      </c>
      <c r="C21" s="61">
        <v>0</v>
      </c>
      <c r="D21" s="61">
        <f>15873+115489+394</f>
        <v>131756</v>
      </c>
      <c r="E21" s="61">
        <v>32000</v>
      </c>
      <c r="F21" s="61">
        <v>0</v>
      </c>
      <c r="G21" s="61">
        <v>0</v>
      </c>
    </row>
    <row r="22" spans="1:7" x14ac:dyDescent="0.3">
      <c r="C22" s="62"/>
      <c r="D22" s="62"/>
      <c r="E22" s="62"/>
      <c r="F22" s="62"/>
      <c r="G22" s="62"/>
    </row>
    <row r="23" spans="1:7" ht="26" x14ac:dyDescent="0.3">
      <c r="A23" s="26" t="s">
        <v>39</v>
      </c>
      <c r="B23" s="27" t="s">
        <v>21</v>
      </c>
      <c r="C23" s="28" t="s">
        <v>108</v>
      </c>
      <c r="D23" s="28" t="s">
        <v>22</v>
      </c>
      <c r="E23" s="26" t="s">
        <v>106</v>
      </c>
      <c r="F23" s="26" t="s">
        <v>107</v>
      </c>
      <c r="G23" s="26" t="s">
        <v>105</v>
      </c>
    </row>
    <row r="24" spans="1:7" s="30" customFormat="1" ht="10.5" x14ac:dyDescent="0.25">
      <c r="A24" s="29">
        <v>1</v>
      </c>
      <c r="B24" s="29">
        <v>2</v>
      </c>
      <c r="C24" s="29">
        <v>3</v>
      </c>
      <c r="D24" s="29">
        <v>4</v>
      </c>
      <c r="E24" s="29">
        <v>5</v>
      </c>
      <c r="F24" s="29">
        <v>6</v>
      </c>
      <c r="G24" s="29">
        <v>7</v>
      </c>
    </row>
    <row r="25" spans="1:7" x14ac:dyDescent="0.3">
      <c r="A25" s="31"/>
      <c r="B25" s="31" t="s">
        <v>32</v>
      </c>
      <c r="C25" s="85">
        <f>+C26+C29</f>
        <v>540498.61</v>
      </c>
      <c r="D25" s="85">
        <f>+D26+D29</f>
        <v>949276</v>
      </c>
      <c r="E25" s="85">
        <f>+E26+E29</f>
        <v>825000</v>
      </c>
      <c r="F25" s="85">
        <f>+F26+F29</f>
        <v>834000</v>
      </c>
      <c r="G25" s="85">
        <f>+G26+G29</f>
        <v>834000</v>
      </c>
    </row>
    <row r="26" spans="1:7" x14ac:dyDescent="0.3">
      <c r="A26" s="31">
        <v>3</v>
      </c>
      <c r="B26" s="31" t="s">
        <v>33</v>
      </c>
      <c r="C26" s="85">
        <f>SUM(C27:C28)</f>
        <v>533906.98</v>
      </c>
      <c r="D26" s="85">
        <f>SUM(D27:D28)</f>
        <v>931276</v>
      </c>
      <c r="E26" s="85">
        <f>SUM(E27:E28)</f>
        <v>800000</v>
      </c>
      <c r="F26" s="85">
        <f>SUM(F27:F28)</f>
        <v>828000</v>
      </c>
      <c r="G26" s="85">
        <f>SUM(G27:G28)</f>
        <v>828000</v>
      </c>
    </row>
    <row r="27" spans="1:7" x14ac:dyDescent="0.3">
      <c r="A27" s="43"/>
      <c r="B27" s="32" t="s">
        <v>34</v>
      </c>
      <c r="C27" s="86">
        <v>228806.48</v>
      </c>
      <c r="D27" s="86">
        <v>427600</v>
      </c>
      <c r="E27" s="87">
        <v>405000</v>
      </c>
      <c r="F27" s="87">
        <v>431000</v>
      </c>
      <c r="G27" s="87">
        <v>431000</v>
      </c>
    </row>
    <row r="28" spans="1:7" x14ac:dyDescent="0.3">
      <c r="A28" s="44">
        <v>32</v>
      </c>
      <c r="B28" s="33" t="s">
        <v>35</v>
      </c>
      <c r="C28" s="89">
        <v>305100.5</v>
      </c>
      <c r="D28" s="89">
        <v>503676</v>
      </c>
      <c r="E28" s="87">
        <v>395000</v>
      </c>
      <c r="F28" s="87">
        <v>397000</v>
      </c>
      <c r="G28" s="87">
        <v>397000</v>
      </c>
    </row>
    <row r="29" spans="1:7" x14ac:dyDescent="0.3">
      <c r="A29" s="38">
        <v>4</v>
      </c>
      <c r="B29" s="39" t="s">
        <v>36</v>
      </c>
      <c r="C29" s="85">
        <f>+C30+C31</f>
        <v>6591.63</v>
      </c>
      <c r="D29" s="85">
        <f t="shared" ref="D29:G29" si="3">+D30+D31</f>
        <v>18000</v>
      </c>
      <c r="E29" s="85">
        <f t="shared" si="3"/>
        <v>25000</v>
      </c>
      <c r="F29" s="85">
        <f t="shared" si="3"/>
        <v>6000</v>
      </c>
      <c r="G29" s="85">
        <f t="shared" si="3"/>
        <v>6000</v>
      </c>
    </row>
    <row r="30" spans="1:7" x14ac:dyDescent="0.3">
      <c r="A30" s="43">
        <v>41</v>
      </c>
      <c r="B30" s="40" t="s">
        <v>37</v>
      </c>
      <c r="C30" s="86">
        <v>0</v>
      </c>
      <c r="D30" s="86">
        <v>0</v>
      </c>
      <c r="E30" s="86">
        <v>0</v>
      </c>
      <c r="F30" s="86">
        <v>0</v>
      </c>
      <c r="G30" s="86">
        <v>0</v>
      </c>
    </row>
    <row r="31" spans="1:7" x14ac:dyDescent="0.3">
      <c r="A31" s="43">
        <v>42</v>
      </c>
      <c r="B31" s="33" t="s">
        <v>74</v>
      </c>
      <c r="C31" s="89">
        <v>6591.63</v>
      </c>
      <c r="D31" s="89">
        <v>18000</v>
      </c>
      <c r="E31" s="87">
        <v>25000</v>
      </c>
      <c r="F31" s="87">
        <v>6000</v>
      </c>
      <c r="G31" s="90">
        <v>6000</v>
      </c>
    </row>
    <row r="32" spans="1:7" x14ac:dyDescent="0.3">
      <c r="A32" s="116"/>
      <c r="B32" s="117"/>
      <c r="C32" s="118"/>
      <c r="D32" s="118"/>
      <c r="E32" s="91"/>
      <c r="F32" s="91"/>
      <c r="G32" s="119"/>
    </row>
    <row r="33" spans="1:8" x14ac:dyDescent="0.3">
      <c r="A33" s="116"/>
      <c r="B33" s="117"/>
      <c r="C33" s="118"/>
      <c r="D33" s="118"/>
      <c r="E33" s="91"/>
      <c r="F33" s="91"/>
      <c r="G33" s="119"/>
    </row>
    <row r="34" spans="1:8" x14ac:dyDescent="0.3">
      <c r="A34" s="116"/>
      <c r="B34" s="117"/>
      <c r="C34" s="118"/>
      <c r="D34" s="118"/>
      <c r="E34" s="91"/>
      <c r="F34" s="91"/>
      <c r="G34" s="119"/>
    </row>
    <row r="35" spans="1:8" x14ac:dyDescent="0.3">
      <c r="A35" s="116"/>
      <c r="B35" s="117"/>
      <c r="C35" s="118"/>
      <c r="D35" s="118"/>
      <c r="E35" s="91"/>
      <c r="F35" s="91"/>
      <c r="G35" s="119"/>
    </row>
    <row r="43" spans="1:8" ht="15.65" customHeight="1" x14ac:dyDescent="0.3">
      <c r="A43" s="167" t="s">
        <v>38</v>
      </c>
      <c r="B43" s="167"/>
      <c r="C43" s="167"/>
      <c r="D43" s="167"/>
      <c r="E43" s="167"/>
      <c r="F43" s="167"/>
      <c r="G43" s="167"/>
    </row>
    <row r="44" spans="1:8" ht="9" customHeight="1" x14ac:dyDescent="0.3">
      <c r="A44" s="24"/>
      <c r="B44" s="24"/>
      <c r="C44" s="24"/>
      <c r="D44" s="24"/>
      <c r="E44" s="24"/>
      <c r="F44" s="24"/>
      <c r="G44" s="24"/>
      <c r="H44" s="24"/>
    </row>
    <row r="45" spans="1:8" ht="21" customHeight="1" x14ac:dyDescent="0.3">
      <c r="A45" s="70" t="s">
        <v>39</v>
      </c>
      <c r="B45" s="120" t="s">
        <v>21</v>
      </c>
      <c r="C45" s="121" t="s">
        <v>108</v>
      </c>
      <c r="D45" s="121" t="s">
        <v>22</v>
      </c>
      <c r="E45" s="70" t="s">
        <v>106</v>
      </c>
      <c r="F45" s="70" t="s">
        <v>107</v>
      </c>
      <c r="G45" s="70" t="s">
        <v>105</v>
      </c>
    </row>
    <row r="46" spans="1:8" s="30" customFormat="1" ht="11.5" x14ac:dyDescent="0.25">
      <c r="A46" s="71">
        <v>1</v>
      </c>
      <c r="B46" s="71">
        <v>2</v>
      </c>
      <c r="C46" s="71">
        <v>3</v>
      </c>
      <c r="D46" s="71">
        <v>4</v>
      </c>
      <c r="E46" s="71">
        <v>5</v>
      </c>
      <c r="F46" s="71">
        <v>6</v>
      </c>
      <c r="G46" s="71">
        <v>7</v>
      </c>
    </row>
    <row r="47" spans="1:8" ht="13" customHeight="1" x14ac:dyDescent="0.3">
      <c r="A47" s="122"/>
      <c r="B47" s="122" t="s">
        <v>25</v>
      </c>
      <c r="C47" s="123">
        <f>+C48+C50+C52+C54+C58+C56+C61+C63</f>
        <v>634494.54</v>
      </c>
      <c r="D47" s="123">
        <f t="shared" ref="D47:G47" si="4">+D48+D50+D52+D54+D58+D56+D61+D63</f>
        <v>949276</v>
      </c>
      <c r="E47" s="123">
        <f t="shared" si="4"/>
        <v>825000</v>
      </c>
      <c r="F47" s="123">
        <f t="shared" si="4"/>
        <v>834000</v>
      </c>
      <c r="G47" s="123">
        <f t="shared" si="4"/>
        <v>834000</v>
      </c>
    </row>
    <row r="48" spans="1:8" ht="13" customHeight="1" x14ac:dyDescent="0.3">
      <c r="A48" s="122">
        <v>1</v>
      </c>
      <c r="B48" s="122" t="s">
        <v>40</v>
      </c>
      <c r="C48" s="123">
        <f>+C49</f>
        <v>401502.91</v>
      </c>
      <c r="D48" s="123">
        <f t="shared" ref="D48:G48" si="5">+D49</f>
        <v>570800</v>
      </c>
      <c r="E48" s="123">
        <f t="shared" si="5"/>
        <v>560000</v>
      </c>
      <c r="F48" s="123">
        <f t="shared" si="5"/>
        <v>593000</v>
      </c>
      <c r="G48" s="123">
        <f t="shared" si="5"/>
        <v>593000</v>
      </c>
    </row>
    <row r="49" spans="1:7" ht="13" customHeight="1" x14ac:dyDescent="0.3">
      <c r="A49" s="124">
        <v>11</v>
      </c>
      <c r="B49" s="125" t="s">
        <v>40</v>
      </c>
      <c r="C49" s="126">
        <v>401502.91</v>
      </c>
      <c r="D49" s="126">
        <v>570800</v>
      </c>
      <c r="E49" s="127">
        <v>560000</v>
      </c>
      <c r="F49" s="127">
        <v>593000</v>
      </c>
      <c r="G49" s="127">
        <v>593000</v>
      </c>
    </row>
    <row r="50" spans="1:7" s="66" customFormat="1" ht="13" customHeight="1" x14ac:dyDescent="0.3">
      <c r="A50" s="128">
        <v>3</v>
      </c>
      <c r="B50" s="122" t="s">
        <v>65</v>
      </c>
      <c r="C50" s="123">
        <f>SUM(C51)</f>
        <v>20525.509999999998</v>
      </c>
      <c r="D50" s="123">
        <f t="shared" ref="D50:G50" si="6">SUM(D51)</f>
        <v>30000</v>
      </c>
      <c r="E50" s="123">
        <f t="shared" si="6"/>
        <v>20000</v>
      </c>
      <c r="F50" s="123">
        <f t="shared" si="6"/>
        <v>21000</v>
      </c>
      <c r="G50" s="123">
        <f t="shared" si="6"/>
        <v>21000</v>
      </c>
    </row>
    <row r="51" spans="1:7" ht="13" customHeight="1" x14ac:dyDescent="0.3">
      <c r="A51" s="129">
        <v>31</v>
      </c>
      <c r="B51" s="130" t="s">
        <v>41</v>
      </c>
      <c r="C51" s="131">
        <v>20525.509999999998</v>
      </c>
      <c r="D51" s="131">
        <v>30000</v>
      </c>
      <c r="E51" s="127">
        <v>20000</v>
      </c>
      <c r="F51" s="127">
        <v>21000</v>
      </c>
      <c r="G51" s="127">
        <v>21000</v>
      </c>
    </row>
    <row r="52" spans="1:7" s="66" customFormat="1" ht="13" customHeight="1" x14ac:dyDescent="0.3">
      <c r="A52" s="132" t="s">
        <v>128</v>
      </c>
      <c r="B52" s="133" t="s">
        <v>129</v>
      </c>
      <c r="C52" s="134">
        <f>+C53</f>
        <v>0</v>
      </c>
      <c r="D52" s="134">
        <f t="shared" ref="D52:G52" si="7">+D53</f>
        <v>15873</v>
      </c>
      <c r="E52" s="134">
        <f t="shared" si="7"/>
        <v>0</v>
      </c>
      <c r="F52" s="134">
        <f t="shared" si="7"/>
        <v>0</v>
      </c>
      <c r="G52" s="134">
        <f t="shared" si="7"/>
        <v>0</v>
      </c>
    </row>
    <row r="53" spans="1:7" ht="13" customHeight="1" x14ac:dyDescent="0.3">
      <c r="A53" s="135" t="s">
        <v>128</v>
      </c>
      <c r="B53" s="130" t="s">
        <v>157</v>
      </c>
      <c r="C53" s="131">
        <v>0</v>
      </c>
      <c r="D53" s="131">
        <v>15873</v>
      </c>
      <c r="E53" s="136">
        <v>0</v>
      </c>
      <c r="F53" s="136">
        <v>0</v>
      </c>
      <c r="G53" s="136">
        <v>0</v>
      </c>
    </row>
    <row r="54" spans="1:7" s="66" customFormat="1" ht="13" customHeight="1" x14ac:dyDescent="0.3">
      <c r="A54" s="128">
        <v>4</v>
      </c>
      <c r="B54" s="122" t="s">
        <v>66</v>
      </c>
      <c r="C54" s="123">
        <f>+C55</f>
        <v>182086.12</v>
      </c>
      <c r="D54" s="123">
        <f t="shared" ref="D54:G54" si="8">+D55</f>
        <v>170000</v>
      </c>
      <c r="E54" s="123">
        <f t="shared" si="8"/>
        <v>174000</v>
      </c>
      <c r="F54" s="123">
        <f t="shared" si="8"/>
        <v>180000</v>
      </c>
      <c r="G54" s="123">
        <f t="shared" si="8"/>
        <v>180000</v>
      </c>
    </row>
    <row r="55" spans="1:7" ht="13" customHeight="1" x14ac:dyDescent="0.3">
      <c r="A55" s="129">
        <v>47</v>
      </c>
      <c r="B55" s="130" t="s">
        <v>64</v>
      </c>
      <c r="C55" s="131">
        <v>182086.12</v>
      </c>
      <c r="D55" s="131">
        <v>170000</v>
      </c>
      <c r="E55" s="136">
        <v>174000</v>
      </c>
      <c r="F55" s="136">
        <v>180000</v>
      </c>
      <c r="G55" s="136">
        <v>180000</v>
      </c>
    </row>
    <row r="56" spans="1:7" s="66" customFormat="1" ht="13" customHeight="1" x14ac:dyDescent="0.3">
      <c r="A56" s="137" t="s">
        <v>130</v>
      </c>
      <c r="B56" s="133" t="s">
        <v>131</v>
      </c>
      <c r="C56" s="134">
        <f>+C57</f>
        <v>0</v>
      </c>
      <c r="D56" s="134">
        <f t="shared" ref="D56:G56" si="9">+D57</f>
        <v>115489</v>
      </c>
      <c r="E56" s="134">
        <f t="shared" si="9"/>
        <v>32000</v>
      </c>
      <c r="F56" s="134">
        <f t="shared" si="9"/>
        <v>0</v>
      </c>
      <c r="G56" s="134">
        <f t="shared" si="9"/>
        <v>0</v>
      </c>
    </row>
    <row r="57" spans="1:7" ht="13" customHeight="1" x14ac:dyDescent="0.3">
      <c r="A57" s="129" t="s">
        <v>130</v>
      </c>
      <c r="B57" s="130" t="s">
        <v>157</v>
      </c>
      <c r="C57" s="131">
        <v>0</v>
      </c>
      <c r="D57" s="131">
        <v>115489</v>
      </c>
      <c r="E57" s="136">
        <v>32000</v>
      </c>
      <c r="F57" s="136"/>
      <c r="G57" s="136"/>
    </row>
    <row r="58" spans="1:7" s="66" customFormat="1" ht="13" customHeight="1" x14ac:dyDescent="0.3">
      <c r="A58" s="128">
        <v>5</v>
      </c>
      <c r="B58" s="133" t="s">
        <v>85</v>
      </c>
      <c r="C58" s="134">
        <f>SUM(C59:C60)</f>
        <v>30380</v>
      </c>
      <c r="D58" s="134">
        <f t="shared" ref="D58:G58" si="10">SUM(D59:D60)</f>
        <v>43720</v>
      </c>
      <c r="E58" s="134">
        <f t="shared" si="10"/>
        <v>38000</v>
      </c>
      <c r="F58" s="134">
        <f t="shared" si="10"/>
        <v>39000</v>
      </c>
      <c r="G58" s="134">
        <f t="shared" si="10"/>
        <v>39000</v>
      </c>
    </row>
    <row r="59" spans="1:7" ht="13" customHeight="1" x14ac:dyDescent="0.3">
      <c r="A59" s="129" t="s">
        <v>83</v>
      </c>
      <c r="B59" s="130" t="s">
        <v>86</v>
      </c>
      <c r="C59" s="131">
        <v>5100</v>
      </c>
      <c r="D59" s="131">
        <v>4000</v>
      </c>
      <c r="E59" s="136">
        <v>4000</v>
      </c>
      <c r="F59" s="136">
        <v>5000</v>
      </c>
      <c r="G59" s="136">
        <v>5000</v>
      </c>
    </row>
    <row r="60" spans="1:7" ht="13" customHeight="1" x14ac:dyDescent="0.3">
      <c r="A60" s="129" t="s">
        <v>84</v>
      </c>
      <c r="B60" s="130" t="s">
        <v>87</v>
      </c>
      <c r="C60" s="131">
        <v>25280</v>
      </c>
      <c r="D60" s="131">
        <v>39720</v>
      </c>
      <c r="E60" s="136">
        <v>34000</v>
      </c>
      <c r="F60" s="136">
        <v>34000</v>
      </c>
      <c r="G60" s="136">
        <v>34000</v>
      </c>
    </row>
    <row r="61" spans="1:7" s="66" customFormat="1" ht="13" customHeight="1" x14ac:dyDescent="0.3">
      <c r="A61" s="137" t="s">
        <v>132</v>
      </c>
      <c r="B61" s="133" t="s">
        <v>133</v>
      </c>
      <c r="C61" s="134">
        <f>+C62</f>
        <v>0</v>
      </c>
      <c r="D61" s="134">
        <f t="shared" ref="D61:G61" si="11">+D62</f>
        <v>394</v>
      </c>
      <c r="E61" s="134">
        <f t="shared" si="11"/>
        <v>0</v>
      </c>
      <c r="F61" s="134">
        <f t="shared" si="11"/>
        <v>0</v>
      </c>
      <c r="G61" s="134">
        <f t="shared" si="11"/>
        <v>0</v>
      </c>
    </row>
    <row r="62" spans="1:7" ht="13" customHeight="1" x14ac:dyDescent="0.3">
      <c r="A62" s="129" t="s">
        <v>132</v>
      </c>
      <c r="B62" s="130" t="s">
        <v>157</v>
      </c>
      <c r="C62" s="131">
        <v>0</v>
      </c>
      <c r="D62" s="131">
        <v>394</v>
      </c>
      <c r="E62" s="136">
        <v>0</v>
      </c>
      <c r="F62" s="136">
        <v>0</v>
      </c>
      <c r="G62" s="136">
        <v>0</v>
      </c>
    </row>
    <row r="63" spans="1:7" ht="13" customHeight="1" x14ac:dyDescent="0.3">
      <c r="A63" s="128">
        <v>6</v>
      </c>
      <c r="B63" s="133" t="s">
        <v>88</v>
      </c>
      <c r="C63" s="134">
        <f>+C64</f>
        <v>0</v>
      </c>
      <c r="D63" s="134">
        <f>+D64</f>
        <v>3000</v>
      </c>
      <c r="E63" s="134">
        <f t="shared" ref="E63:G63" si="12">+E64</f>
        <v>1000</v>
      </c>
      <c r="F63" s="134">
        <f t="shared" si="12"/>
        <v>1000</v>
      </c>
      <c r="G63" s="134">
        <f t="shared" si="12"/>
        <v>1000</v>
      </c>
    </row>
    <row r="64" spans="1:7" ht="13" customHeight="1" x14ac:dyDescent="0.3">
      <c r="A64" s="129" t="s">
        <v>110</v>
      </c>
      <c r="B64" s="130" t="s">
        <v>111</v>
      </c>
      <c r="C64" s="131">
        <v>0</v>
      </c>
      <c r="D64" s="131">
        <v>3000</v>
      </c>
      <c r="E64" s="136">
        <v>1000</v>
      </c>
      <c r="F64" s="136">
        <v>1000</v>
      </c>
      <c r="G64" s="136">
        <v>1000</v>
      </c>
    </row>
    <row r="65" spans="1:7" ht="11" customHeight="1" x14ac:dyDescent="0.3">
      <c r="A65" s="69"/>
      <c r="B65" s="69"/>
      <c r="C65" s="69"/>
      <c r="D65" s="69"/>
      <c r="E65" s="69"/>
      <c r="F65" s="69"/>
      <c r="G65" s="69"/>
    </row>
    <row r="66" spans="1:7" ht="21.5" customHeight="1" x14ac:dyDescent="0.3">
      <c r="A66" s="70" t="s">
        <v>39</v>
      </c>
      <c r="B66" s="120" t="s">
        <v>21</v>
      </c>
      <c r="C66" s="121" t="s">
        <v>108</v>
      </c>
      <c r="D66" s="121" t="s">
        <v>22</v>
      </c>
      <c r="E66" s="70" t="s">
        <v>106</v>
      </c>
      <c r="F66" s="70" t="s">
        <v>107</v>
      </c>
      <c r="G66" s="70" t="s">
        <v>105</v>
      </c>
    </row>
    <row r="67" spans="1:7" s="30" customFormat="1" ht="11.5" x14ac:dyDescent="0.25">
      <c r="A67" s="71">
        <v>1</v>
      </c>
      <c r="B67" s="71">
        <v>2</v>
      </c>
      <c r="C67" s="71">
        <v>3</v>
      </c>
      <c r="D67" s="71">
        <v>4</v>
      </c>
      <c r="E67" s="71">
        <v>5</v>
      </c>
      <c r="F67" s="71">
        <v>6</v>
      </c>
      <c r="G67" s="71">
        <v>7</v>
      </c>
    </row>
    <row r="68" spans="1:7" ht="13" customHeight="1" x14ac:dyDescent="0.3">
      <c r="A68" s="122"/>
      <c r="B68" s="122" t="s">
        <v>32</v>
      </c>
      <c r="C68" s="123">
        <f>+C69+C71+C73+C75+C77+C79+C82+C84+C86</f>
        <v>540498.6100000001</v>
      </c>
      <c r="D68" s="123">
        <f t="shared" ref="D68:G68" si="13">+D69+D71+D73+D75+D77+D79+D82+D84+D86</f>
        <v>949276</v>
      </c>
      <c r="E68" s="123">
        <f t="shared" si="13"/>
        <v>825000</v>
      </c>
      <c r="F68" s="123">
        <f t="shared" si="13"/>
        <v>834000</v>
      </c>
      <c r="G68" s="123">
        <f t="shared" si="13"/>
        <v>834000</v>
      </c>
    </row>
    <row r="69" spans="1:7" ht="13" customHeight="1" x14ac:dyDescent="0.3">
      <c r="A69" s="122">
        <v>1</v>
      </c>
      <c r="B69" s="122" t="s">
        <v>40</v>
      </c>
      <c r="C69" s="123">
        <f>+C70</f>
        <v>399233.84</v>
      </c>
      <c r="D69" s="123">
        <f t="shared" ref="D69:G69" si="14">+D70</f>
        <v>570800</v>
      </c>
      <c r="E69" s="123">
        <f t="shared" si="14"/>
        <v>560000</v>
      </c>
      <c r="F69" s="123">
        <f t="shared" si="14"/>
        <v>593000</v>
      </c>
      <c r="G69" s="123">
        <f t="shared" si="14"/>
        <v>593000</v>
      </c>
    </row>
    <row r="70" spans="1:7" ht="13" customHeight="1" x14ac:dyDescent="0.3">
      <c r="A70" s="124">
        <v>11</v>
      </c>
      <c r="B70" s="125" t="s">
        <v>40</v>
      </c>
      <c r="C70" s="126">
        <v>399233.84</v>
      </c>
      <c r="D70" s="126">
        <v>570800</v>
      </c>
      <c r="E70" s="136">
        <v>560000</v>
      </c>
      <c r="F70" s="136">
        <v>593000</v>
      </c>
      <c r="G70" s="136">
        <v>593000</v>
      </c>
    </row>
    <row r="71" spans="1:7" ht="13" customHeight="1" x14ac:dyDescent="0.3">
      <c r="A71" s="128">
        <v>3</v>
      </c>
      <c r="B71" s="122" t="s">
        <v>65</v>
      </c>
      <c r="C71" s="123">
        <f>+C72</f>
        <v>4652.7700000000004</v>
      </c>
      <c r="D71" s="123">
        <f t="shared" ref="D71:G71" si="15">+D72</f>
        <v>30000</v>
      </c>
      <c r="E71" s="123">
        <f t="shared" si="15"/>
        <v>20000</v>
      </c>
      <c r="F71" s="123">
        <f t="shared" si="15"/>
        <v>21000</v>
      </c>
      <c r="G71" s="123">
        <f t="shared" si="15"/>
        <v>21000</v>
      </c>
    </row>
    <row r="72" spans="1:7" ht="13" customHeight="1" x14ac:dyDescent="0.3">
      <c r="A72" s="129">
        <v>31</v>
      </c>
      <c r="B72" s="130" t="s">
        <v>41</v>
      </c>
      <c r="C72" s="131">
        <v>4652.7700000000004</v>
      </c>
      <c r="D72" s="131">
        <v>30000</v>
      </c>
      <c r="E72" s="136">
        <v>20000</v>
      </c>
      <c r="F72" s="136">
        <v>21000</v>
      </c>
      <c r="G72" s="136">
        <v>21000</v>
      </c>
    </row>
    <row r="73" spans="1:7" s="66" customFormat="1" ht="13" customHeight="1" x14ac:dyDescent="0.3">
      <c r="A73" s="132" t="s">
        <v>128</v>
      </c>
      <c r="B73" s="133" t="s">
        <v>129</v>
      </c>
      <c r="C73" s="134">
        <f>+C74</f>
        <v>0</v>
      </c>
      <c r="D73" s="134">
        <f t="shared" ref="D73:G73" si="16">+D74</f>
        <v>15873</v>
      </c>
      <c r="E73" s="134">
        <f t="shared" si="16"/>
        <v>0</v>
      </c>
      <c r="F73" s="134">
        <f t="shared" si="16"/>
        <v>0</v>
      </c>
      <c r="G73" s="134">
        <f t="shared" si="16"/>
        <v>0</v>
      </c>
    </row>
    <row r="74" spans="1:7" ht="13" customHeight="1" x14ac:dyDescent="0.3">
      <c r="A74" s="135" t="s">
        <v>128</v>
      </c>
      <c r="B74" s="130" t="s">
        <v>157</v>
      </c>
      <c r="C74" s="131">
        <v>0</v>
      </c>
      <c r="D74" s="131">
        <v>15873</v>
      </c>
      <c r="E74" s="136">
        <v>0</v>
      </c>
      <c r="F74" s="136">
        <v>0</v>
      </c>
      <c r="G74" s="136">
        <v>0</v>
      </c>
    </row>
    <row r="75" spans="1:7" ht="13" customHeight="1" x14ac:dyDescent="0.3">
      <c r="A75" s="128">
        <v>4</v>
      </c>
      <c r="B75" s="122" t="s">
        <v>66</v>
      </c>
      <c r="C75" s="123">
        <f>+C76</f>
        <v>64877.27</v>
      </c>
      <c r="D75" s="123">
        <f t="shared" ref="D75:G75" si="17">+D76</f>
        <v>170000</v>
      </c>
      <c r="E75" s="123">
        <f t="shared" si="17"/>
        <v>174000</v>
      </c>
      <c r="F75" s="123">
        <f t="shared" si="17"/>
        <v>180000</v>
      </c>
      <c r="G75" s="123">
        <f t="shared" si="17"/>
        <v>180000</v>
      </c>
    </row>
    <row r="76" spans="1:7" ht="13" customHeight="1" x14ac:dyDescent="0.3">
      <c r="A76" s="129">
        <v>47</v>
      </c>
      <c r="B76" s="130" t="s">
        <v>64</v>
      </c>
      <c r="C76" s="131">
        <v>64877.27</v>
      </c>
      <c r="D76" s="131">
        <v>170000</v>
      </c>
      <c r="E76" s="136">
        <v>174000</v>
      </c>
      <c r="F76" s="136">
        <v>180000</v>
      </c>
      <c r="G76" s="136">
        <v>180000</v>
      </c>
    </row>
    <row r="77" spans="1:7" s="66" customFormat="1" ht="13" customHeight="1" x14ac:dyDescent="0.3">
      <c r="A77" s="137" t="s">
        <v>130</v>
      </c>
      <c r="B77" s="133" t="s">
        <v>131</v>
      </c>
      <c r="C77" s="134">
        <f>+C78</f>
        <v>0</v>
      </c>
      <c r="D77" s="134">
        <f t="shared" ref="D77:G77" si="18">+D78</f>
        <v>115489</v>
      </c>
      <c r="E77" s="134">
        <f t="shared" si="18"/>
        <v>32000</v>
      </c>
      <c r="F77" s="134">
        <f t="shared" si="18"/>
        <v>0</v>
      </c>
      <c r="G77" s="134">
        <f t="shared" si="18"/>
        <v>0</v>
      </c>
    </row>
    <row r="78" spans="1:7" ht="13" customHeight="1" x14ac:dyDescent="0.3">
      <c r="A78" s="129" t="s">
        <v>130</v>
      </c>
      <c r="B78" s="130" t="s">
        <v>157</v>
      </c>
      <c r="C78" s="131">
        <v>0</v>
      </c>
      <c r="D78" s="131">
        <v>115489</v>
      </c>
      <c r="E78" s="136">
        <v>32000</v>
      </c>
      <c r="F78" s="136">
        <v>0</v>
      </c>
      <c r="G78" s="136">
        <v>0</v>
      </c>
    </row>
    <row r="79" spans="1:7" ht="13" customHeight="1" x14ac:dyDescent="0.3">
      <c r="A79" s="128">
        <v>5</v>
      </c>
      <c r="B79" s="133" t="s">
        <v>85</v>
      </c>
      <c r="C79" s="134">
        <f>SUM(C80:C81)</f>
        <v>31705.73</v>
      </c>
      <c r="D79" s="134">
        <f t="shared" ref="D79:G79" si="19">SUM(D80:D81)</f>
        <v>43720</v>
      </c>
      <c r="E79" s="134">
        <f t="shared" si="19"/>
        <v>38000</v>
      </c>
      <c r="F79" s="134">
        <f t="shared" si="19"/>
        <v>39000</v>
      </c>
      <c r="G79" s="134">
        <f t="shared" si="19"/>
        <v>39000</v>
      </c>
    </row>
    <row r="80" spans="1:7" ht="13" customHeight="1" x14ac:dyDescent="0.3">
      <c r="A80" s="129" t="s">
        <v>113</v>
      </c>
      <c r="B80" s="130" t="s">
        <v>86</v>
      </c>
      <c r="C80" s="131">
        <v>4705.7299999999996</v>
      </c>
      <c r="D80" s="131">
        <v>4000</v>
      </c>
      <c r="E80" s="136">
        <v>4000</v>
      </c>
      <c r="F80" s="136">
        <v>5000</v>
      </c>
      <c r="G80" s="136">
        <v>5000</v>
      </c>
    </row>
    <row r="81" spans="1:7" ht="13" customHeight="1" x14ac:dyDescent="0.3">
      <c r="A81" s="129" t="s">
        <v>112</v>
      </c>
      <c r="B81" s="130" t="s">
        <v>87</v>
      </c>
      <c r="C81" s="131">
        <v>27000</v>
      </c>
      <c r="D81" s="131">
        <v>39720</v>
      </c>
      <c r="E81" s="136">
        <v>34000</v>
      </c>
      <c r="F81" s="136">
        <v>34000</v>
      </c>
      <c r="G81" s="136">
        <v>34000</v>
      </c>
    </row>
    <row r="82" spans="1:7" s="66" customFormat="1" ht="13" customHeight="1" x14ac:dyDescent="0.3">
      <c r="A82" s="137" t="s">
        <v>132</v>
      </c>
      <c r="B82" s="133" t="s">
        <v>133</v>
      </c>
      <c r="C82" s="134">
        <f>+C83</f>
        <v>0</v>
      </c>
      <c r="D82" s="134">
        <f t="shared" ref="D82:G82" si="20">+D83</f>
        <v>394</v>
      </c>
      <c r="E82" s="134">
        <f t="shared" si="20"/>
        <v>0</v>
      </c>
      <c r="F82" s="134">
        <f t="shared" si="20"/>
        <v>0</v>
      </c>
      <c r="G82" s="134">
        <f t="shared" si="20"/>
        <v>0</v>
      </c>
    </row>
    <row r="83" spans="1:7" ht="13" customHeight="1" x14ac:dyDescent="0.3">
      <c r="A83" s="129" t="s">
        <v>132</v>
      </c>
      <c r="B83" s="130" t="s">
        <v>157</v>
      </c>
      <c r="C83" s="131">
        <v>0</v>
      </c>
      <c r="D83" s="131">
        <v>394</v>
      </c>
      <c r="E83" s="136">
        <v>0</v>
      </c>
      <c r="F83" s="136">
        <v>0</v>
      </c>
      <c r="G83" s="136">
        <v>0</v>
      </c>
    </row>
    <row r="84" spans="1:7" ht="13" customHeight="1" x14ac:dyDescent="0.3">
      <c r="A84" s="128">
        <v>6</v>
      </c>
      <c r="B84" s="133" t="s">
        <v>88</v>
      </c>
      <c r="C84" s="134">
        <f>+C85</f>
        <v>0</v>
      </c>
      <c r="D84" s="134">
        <f>+D85</f>
        <v>3000</v>
      </c>
      <c r="E84" s="134">
        <f t="shared" ref="E84:G84" si="21">+E85</f>
        <v>1000</v>
      </c>
      <c r="F84" s="134">
        <f t="shared" si="21"/>
        <v>1000</v>
      </c>
      <c r="G84" s="134">
        <f t="shared" si="21"/>
        <v>1000</v>
      </c>
    </row>
    <row r="85" spans="1:7" ht="13" customHeight="1" x14ac:dyDescent="0.3">
      <c r="A85" s="129" t="s">
        <v>110</v>
      </c>
      <c r="B85" s="130" t="s">
        <v>111</v>
      </c>
      <c r="C85" s="131">
        <v>0</v>
      </c>
      <c r="D85" s="131">
        <v>3000</v>
      </c>
      <c r="E85" s="136">
        <v>1000</v>
      </c>
      <c r="F85" s="136">
        <v>1000</v>
      </c>
      <c r="G85" s="136">
        <v>1000</v>
      </c>
    </row>
    <row r="86" spans="1:7" ht="13" customHeight="1" x14ac:dyDescent="0.3">
      <c r="A86" s="128">
        <v>9</v>
      </c>
      <c r="B86" s="133" t="s">
        <v>89</v>
      </c>
      <c r="C86" s="134">
        <f>SUM(C87:C88)</f>
        <v>40029</v>
      </c>
      <c r="D86" s="134">
        <f t="shared" ref="D86:G86" si="22">SUM(D87:D88)</f>
        <v>0</v>
      </c>
      <c r="E86" s="134">
        <f t="shared" si="22"/>
        <v>0</v>
      </c>
      <c r="F86" s="134">
        <f t="shared" si="22"/>
        <v>0</v>
      </c>
      <c r="G86" s="134">
        <f t="shared" si="22"/>
        <v>0</v>
      </c>
    </row>
    <row r="87" spans="1:7" ht="13" customHeight="1" x14ac:dyDescent="0.3">
      <c r="A87" s="138" t="s">
        <v>91</v>
      </c>
      <c r="B87" s="130" t="s">
        <v>92</v>
      </c>
      <c r="C87" s="131">
        <v>5866</v>
      </c>
      <c r="D87" s="131">
        <v>0</v>
      </c>
      <c r="E87" s="131">
        <v>0</v>
      </c>
      <c r="F87" s="131">
        <v>0</v>
      </c>
      <c r="G87" s="131">
        <v>0</v>
      </c>
    </row>
    <row r="88" spans="1:7" ht="13" customHeight="1" x14ac:dyDescent="0.3">
      <c r="A88" s="138" t="s">
        <v>90</v>
      </c>
      <c r="B88" s="130" t="s">
        <v>93</v>
      </c>
      <c r="C88" s="131">
        <v>34163</v>
      </c>
      <c r="D88" s="131">
        <v>0</v>
      </c>
      <c r="E88" s="131">
        <v>0</v>
      </c>
      <c r="F88" s="131">
        <v>0</v>
      </c>
      <c r="G88" s="131">
        <v>0</v>
      </c>
    </row>
    <row r="89" spans="1:7" x14ac:dyDescent="0.3">
      <c r="C89" s="62"/>
      <c r="D89" s="62"/>
      <c r="E89" s="62"/>
      <c r="F89" s="62"/>
      <c r="G89" s="62"/>
    </row>
    <row r="91" spans="1:7" ht="15" x14ac:dyDescent="0.3">
      <c r="B91" s="167" t="s">
        <v>42</v>
      </c>
      <c r="C91" s="167"/>
      <c r="D91" s="167"/>
      <c r="E91" s="167"/>
      <c r="F91" s="167"/>
      <c r="G91" s="167"/>
    </row>
    <row r="92" spans="1:7" ht="17.5" x14ac:dyDescent="0.3">
      <c r="B92" s="24"/>
      <c r="C92" s="24"/>
      <c r="D92" s="24"/>
      <c r="E92" s="24"/>
      <c r="F92" s="24"/>
      <c r="G92" s="24"/>
    </row>
    <row r="93" spans="1:7" ht="26" x14ac:dyDescent="0.3">
      <c r="A93" s="26" t="s">
        <v>39</v>
      </c>
      <c r="B93" s="27" t="s">
        <v>21</v>
      </c>
      <c r="C93" s="28" t="s">
        <v>108</v>
      </c>
      <c r="D93" s="28" t="s">
        <v>109</v>
      </c>
      <c r="E93" s="26" t="s">
        <v>106</v>
      </c>
      <c r="F93" s="26" t="s">
        <v>107</v>
      </c>
      <c r="G93" s="26" t="s">
        <v>105</v>
      </c>
    </row>
    <row r="94" spans="1:7" x14ac:dyDescent="0.3">
      <c r="A94" s="29">
        <v>1</v>
      </c>
      <c r="B94" s="29">
        <v>2</v>
      </c>
      <c r="C94" s="29">
        <v>3</v>
      </c>
      <c r="D94" s="29">
        <v>4</v>
      </c>
      <c r="E94" s="29">
        <v>5</v>
      </c>
      <c r="F94" s="29">
        <v>6</v>
      </c>
      <c r="G94" s="29">
        <v>7</v>
      </c>
    </row>
    <row r="95" spans="1:7" x14ac:dyDescent="0.3">
      <c r="A95" s="46"/>
      <c r="B95" s="31" t="s">
        <v>32</v>
      </c>
      <c r="C95" s="59"/>
      <c r="D95" s="59"/>
      <c r="E95" s="57"/>
      <c r="F95" s="57"/>
      <c r="G95" s="57"/>
    </row>
    <row r="96" spans="1:7" x14ac:dyDescent="0.3">
      <c r="A96" s="46" t="s">
        <v>43</v>
      </c>
      <c r="B96" s="31" t="s">
        <v>48</v>
      </c>
      <c r="C96" s="59"/>
      <c r="D96" s="59"/>
      <c r="E96" s="57"/>
      <c r="F96" s="57"/>
      <c r="G96" s="57"/>
    </row>
    <row r="97" spans="1:7" x14ac:dyDescent="0.3">
      <c r="A97" s="47" t="s">
        <v>44</v>
      </c>
      <c r="B97" s="32" t="s">
        <v>49</v>
      </c>
      <c r="C97" s="60"/>
      <c r="D97" s="60"/>
      <c r="E97" s="57"/>
      <c r="F97" s="57"/>
      <c r="G97" s="57"/>
    </row>
    <row r="98" spans="1:7" x14ac:dyDescent="0.3">
      <c r="A98" s="48" t="s">
        <v>45</v>
      </c>
      <c r="B98" s="33" t="s">
        <v>50</v>
      </c>
      <c r="C98" s="63"/>
      <c r="D98" s="63"/>
      <c r="E98" s="57"/>
      <c r="F98" s="57"/>
      <c r="G98" s="57"/>
    </row>
    <row r="99" spans="1:7" x14ac:dyDescent="0.3">
      <c r="A99" s="48" t="s">
        <v>29</v>
      </c>
      <c r="B99" s="37"/>
      <c r="C99" s="64"/>
      <c r="D99" s="64"/>
      <c r="E99" s="57"/>
      <c r="F99" s="57"/>
      <c r="G99" s="57"/>
    </row>
    <row r="100" spans="1:7" x14ac:dyDescent="0.3">
      <c r="A100" s="49" t="s">
        <v>47</v>
      </c>
      <c r="B100" s="31" t="s">
        <v>51</v>
      </c>
      <c r="C100" s="60"/>
      <c r="D100" s="60"/>
      <c r="E100" s="57"/>
      <c r="F100" s="57"/>
      <c r="G100" s="57"/>
    </row>
    <row r="101" spans="1:7" x14ac:dyDescent="0.3">
      <c r="A101" s="48" t="s">
        <v>46</v>
      </c>
      <c r="B101" s="35" t="s">
        <v>52</v>
      </c>
      <c r="C101" s="61"/>
      <c r="D101" s="61"/>
      <c r="E101" s="57"/>
      <c r="F101" s="57"/>
      <c r="G101" s="57"/>
    </row>
    <row r="102" spans="1:7" x14ac:dyDescent="0.3">
      <c r="A102" s="49" t="s">
        <v>94</v>
      </c>
      <c r="B102" s="65" t="s">
        <v>95</v>
      </c>
      <c r="C102" s="92">
        <f>+C103</f>
        <v>540498.61</v>
      </c>
      <c r="D102" s="92">
        <v>949276</v>
      </c>
      <c r="E102" s="92">
        <f t="shared" ref="E102:G102" si="23">+E103</f>
        <v>825000</v>
      </c>
      <c r="F102" s="92">
        <f t="shared" si="23"/>
        <v>834000</v>
      </c>
      <c r="G102" s="92">
        <f t="shared" si="23"/>
        <v>834000</v>
      </c>
    </row>
    <row r="103" spans="1:7" x14ac:dyDescent="0.3">
      <c r="A103" s="67" t="s">
        <v>97</v>
      </c>
      <c r="B103" s="33" t="s">
        <v>96</v>
      </c>
      <c r="C103" s="89">
        <v>540498.61</v>
      </c>
      <c r="D103" s="89">
        <v>941876</v>
      </c>
      <c r="E103" s="87">
        <v>825000</v>
      </c>
      <c r="F103" s="87">
        <v>834000</v>
      </c>
      <c r="G103" s="87">
        <v>834000</v>
      </c>
    </row>
    <row r="104" spans="1:7" x14ac:dyDescent="0.3">
      <c r="C104" s="62"/>
      <c r="D104" s="62"/>
      <c r="E104" s="62"/>
      <c r="F104" s="62"/>
      <c r="G104" s="62"/>
    </row>
    <row r="105" spans="1:7" x14ac:dyDescent="0.3">
      <c r="C105" s="62"/>
      <c r="D105" s="62"/>
      <c r="E105" s="62"/>
      <c r="F105" s="62"/>
      <c r="G105" s="62"/>
    </row>
    <row r="106" spans="1:7" x14ac:dyDescent="0.3">
      <c r="C106" s="62"/>
      <c r="D106" s="62"/>
      <c r="E106" s="62"/>
      <c r="F106" s="62"/>
      <c r="G106" s="62"/>
    </row>
    <row r="107" spans="1:7" x14ac:dyDescent="0.3">
      <c r="C107" s="58"/>
      <c r="D107" s="58"/>
      <c r="E107" s="58"/>
      <c r="F107" s="58"/>
      <c r="G107" s="58"/>
    </row>
    <row r="108" spans="1:7" x14ac:dyDescent="0.3">
      <c r="C108" s="58"/>
      <c r="D108" s="58"/>
      <c r="E108" s="58"/>
      <c r="F108" s="58"/>
      <c r="G108" s="58"/>
    </row>
    <row r="109" spans="1:7" x14ac:dyDescent="0.3">
      <c r="C109" s="58"/>
      <c r="D109" s="58"/>
      <c r="E109" s="58"/>
      <c r="F109" s="58"/>
      <c r="G109" s="58"/>
    </row>
    <row r="110" spans="1:7" x14ac:dyDescent="0.3">
      <c r="C110" s="58"/>
      <c r="D110" s="58"/>
      <c r="E110" s="58"/>
      <c r="F110" s="58"/>
      <c r="G110" s="58"/>
    </row>
    <row r="111" spans="1:7" x14ac:dyDescent="0.3">
      <c r="C111" s="58"/>
      <c r="D111" s="58"/>
      <c r="E111" s="58"/>
      <c r="F111" s="58"/>
      <c r="G111" s="58"/>
    </row>
    <row r="112" spans="1:7" x14ac:dyDescent="0.3">
      <c r="C112" s="58"/>
      <c r="D112" s="58"/>
      <c r="E112" s="58"/>
      <c r="F112" s="58"/>
      <c r="G112" s="58"/>
    </row>
  </sheetData>
  <mergeCells count="4">
    <mergeCell ref="B91:G91"/>
    <mergeCell ref="A4:G4"/>
    <mergeCell ref="A8:G8"/>
    <mergeCell ref="A43:G43"/>
  </mergeCells>
  <phoneticPr fontId="22" type="noConversion"/>
  <pageMargins left="0.70866141732283472" right="0.70866141732283472" top="0.35433070866141736" bottom="0.35433070866141736" header="0.31496062992125984" footer="0.31496062992125984"/>
  <pageSetup paperSize="9" scale="87" orientation="landscape" r:id="rId1"/>
  <rowBreaks count="1" manualBreakCount="1">
    <brk id="89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32"/>
  <sheetViews>
    <sheetView workbookViewId="0">
      <selection activeCell="C32" sqref="C32"/>
    </sheetView>
  </sheetViews>
  <sheetFormatPr defaultColWidth="8.81640625" defaultRowHeight="14" x14ac:dyDescent="0.3"/>
  <cols>
    <col min="1" max="1" width="7.81640625" style="25" bestFit="1" customWidth="1"/>
    <col min="2" max="2" width="44.81640625" style="25" customWidth="1"/>
    <col min="3" max="4" width="19.54296875" style="25" customWidth="1"/>
    <col min="5" max="8" width="19.453125" style="25" customWidth="1"/>
    <col min="9" max="16384" width="8.81640625" style="25"/>
  </cols>
  <sheetData>
    <row r="1" spans="1:8" ht="17.5" x14ac:dyDescent="0.3">
      <c r="A1" s="50"/>
      <c r="B1" s="24"/>
      <c r="C1" s="24"/>
      <c r="D1" s="24"/>
      <c r="E1" s="24"/>
      <c r="F1" s="24"/>
      <c r="G1" s="24"/>
      <c r="H1" s="24"/>
    </row>
    <row r="2" spans="1:8" ht="15.65" customHeight="1" x14ac:dyDescent="0.3">
      <c r="A2" s="167" t="s">
        <v>53</v>
      </c>
      <c r="B2" s="167"/>
      <c r="C2" s="167"/>
      <c r="D2" s="167"/>
      <c r="E2" s="167"/>
      <c r="F2" s="167"/>
      <c r="G2" s="167"/>
      <c r="H2" s="45"/>
    </row>
    <row r="3" spans="1:8" ht="17.5" x14ac:dyDescent="0.3">
      <c r="A3" s="24"/>
      <c r="B3" s="24"/>
      <c r="C3" s="24"/>
      <c r="D3" s="24"/>
      <c r="E3" s="24"/>
      <c r="F3" s="24"/>
      <c r="G3" s="24"/>
      <c r="H3" s="24"/>
    </row>
    <row r="4" spans="1:8" ht="15.65" customHeight="1" x14ac:dyDescent="0.3">
      <c r="A4" s="167" t="s">
        <v>54</v>
      </c>
      <c r="B4" s="167"/>
      <c r="C4" s="167"/>
      <c r="D4" s="167"/>
      <c r="E4" s="167"/>
      <c r="F4" s="167"/>
      <c r="G4" s="167"/>
      <c r="H4" s="45"/>
    </row>
    <row r="5" spans="1:8" ht="17.5" x14ac:dyDescent="0.3">
      <c r="A5" s="24"/>
      <c r="B5" s="24"/>
      <c r="C5" s="24"/>
      <c r="D5" s="24"/>
      <c r="E5" s="24"/>
      <c r="F5" s="24"/>
      <c r="G5" s="24"/>
      <c r="H5" s="24"/>
    </row>
    <row r="6" spans="1:8" ht="26" x14ac:dyDescent="0.3">
      <c r="A6" s="26" t="s">
        <v>39</v>
      </c>
      <c r="B6" s="27" t="s">
        <v>21</v>
      </c>
      <c r="C6" s="28" t="s">
        <v>108</v>
      </c>
      <c r="D6" s="28" t="s">
        <v>109</v>
      </c>
      <c r="E6" s="26" t="s">
        <v>106</v>
      </c>
      <c r="F6" s="26" t="s">
        <v>107</v>
      </c>
      <c r="G6" s="26" t="s">
        <v>105</v>
      </c>
    </row>
    <row r="7" spans="1:8" s="30" customFormat="1" ht="10.5" x14ac:dyDescent="0.25">
      <c r="A7" s="29">
        <v>1</v>
      </c>
      <c r="B7" s="29">
        <v>2</v>
      </c>
      <c r="C7" s="29">
        <v>3</v>
      </c>
      <c r="D7" s="29">
        <v>4</v>
      </c>
      <c r="E7" s="29">
        <v>5</v>
      </c>
      <c r="F7" s="29">
        <v>6</v>
      </c>
      <c r="G7" s="29">
        <v>7</v>
      </c>
    </row>
    <row r="8" spans="1:8" x14ac:dyDescent="0.3">
      <c r="A8" s="31">
        <v>8</v>
      </c>
      <c r="B8" s="31" t="s">
        <v>55</v>
      </c>
      <c r="C8" s="68">
        <v>0</v>
      </c>
      <c r="D8" s="68">
        <v>0</v>
      </c>
      <c r="E8" s="68">
        <v>0</v>
      </c>
      <c r="F8" s="68">
        <v>0</v>
      </c>
      <c r="G8" s="68">
        <v>0</v>
      </c>
    </row>
    <row r="9" spans="1:8" x14ac:dyDescent="0.3">
      <c r="A9" s="43">
        <v>84</v>
      </c>
      <c r="B9" s="32" t="s">
        <v>56</v>
      </c>
      <c r="C9" s="68">
        <v>0</v>
      </c>
      <c r="D9" s="68">
        <v>0</v>
      </c>
      <c r="E9" s="68">
        <v>0</v>
      </c>
      <c r="F9" s="68">
        <v>0</v>
      </c>
      <c r="G9" s="68">
        <v>0</v>
      </c>
    </row>
    <row r="10" spans="1:8" x14ac:dyDescent="0.3">
      <c r="A10" s="43" t="s">
        <v>29</v>
      </c>
      <c r="B10" s="36"/>
      <c r="C10" s="68">
        <v>0</v>
      </c>
      <c r="D10" s="68">
        <v>0</v>
      </c>
      <c r="E10" s="68">
        <v>0</v>
      </c>
      <c r="F10" s="68">
        <v>0</v>
      </c>
      <c r="G10" s="68">
        <v>0</v>
      </c>
    </row>
    <row r="11" spans="1:8" x14ac:dyDescent="0.3">
      <c r="A11" s="31">
        <v>5</v>
      </c>
      <c r="B11" s="39" t="s">
        <v>57</v>
      </c>
      <c r="C11" s="68">
        <v>0</v>
      </c>
      <c r="D11" s="68">
        <v>0</v>
      </c>
      <c r="E11" s="68">
        <v>0</v>
      </c>
      <c r="F11" s="68">
        <v>0</v>
      </c>
      <c r="G11" s="68">
        <v>0</v>
      </c>
    </row>
    <row r="12" spans="1:8" x14ac:dyDescent="0.3">
      <c r="A12" s="43">
        <v>54</v>
      </c>
      <c r="B12" s="40" t="s">
        <v>58</v>
      </c>
      <c r="C12" s="68">
        <v>0</v>
      </c>
      <c r="D12" s="68">
        <v>0</v>
      </c>
      <c r="E12" s="68">
        <v>0</v>
      </c>
      <c r="F12" s="68">
        <v>0</v>
      </c>
      <c r="G12" s="68">
        <v>0</v>
      </c>
    </row>
    <row r="13" spans="1:8" x14ac:dyDescent="0.3">
      <c r="A13" s="43" t="s">
        <v>29</v>
      </c>
      <c r="B13" s="39"/>
      <c r="C13" s="68">
        <v>0</v>
      </c>
      <c r="D13" s="68">
        <v>0</v>
      </c>
      <c r="E13" s="68">
        <v>0</v>
      </c>
      <c r="F13" s="68">
        <v>0</v>
      </c>
      <c r="G13" s="68">
        <v>0</v>
      </c>
    </row>
    <row r="16" spans="1:8" ht="15" x14ac:dyDescent="0.3">
      <c r="B16" s="167" t="s">
        <v>59</v>
      </c>
      <c r="C16" s="167"/>
      <c r="D16" s="167"/>
      <c r="E16" s="167"/>
      <c r="F16" s="167"/>
      <c r="G16" s="167"/>
    </row>
    <row r="17" spans="1:7" ht="17.5" x14ac:dyDescent="0.3">
      <c r="B17" s="24"/>
      <c r="C17" s="24"/>
      <c r="D17" s="24"/>
      <c r="E17" s="24"/>
      <c r="F17" s="24"/>
      <c r="G17" s="24"/>
    </row>
    <row r="18" spans="1:7" ht="26" x14ac:dyDescent="0.3">
      <c r="A18" s="26" t="s">
        <v>39</v>
      </c>
      <c r="B18" s="27" t="s">
        <v>21</v>
      </c>
      <c r="C18" s="28" t="s">
        <v>108</v>
      </c>
      <c r="D18" s="28" t="s">
        <v>109</v>
      </c>
      <c r="E18" s="26" t="s">
        <v>106</v>
      </c>
      <c r="F18" s="26" t="s">
        <v>107</v>
      </c>
      <c r="G18" s="26" t="s">
        <v>105</v>
      </c>
    </row>
    <row r="19" spans="1:7" ht="10.25" customHeight="1" x14ac:dyDescent="0.3">
      <c r="A19" s="29">
        <v>1</v>
      </c>
      <c r="B19" s="29">
        <v>2</v>
      </c>
      <c r="C19" s="29">
        <v>3</v>
      </c>
      <c r="D19" s="29">
        <v>4</v>
      </c>
      <c r="E19" s="29">
        <v>5</v>
      </c>
      <c r="F19" s="29">
        <v>6</v>
      </c>
      <c r="G19" s="29">
        <v>7</v>
      </c>
    </row>
    <row r="20" spans="1:7" x14ac:dyDescent="0.3">
      <c r="A20" s="31">
        <v>8</v>
      </c>
      <c r="B20" s="31" t="s">
        <v>67</v>
      </c>
      <c r="C20" s="68">
        <v>0</v>
      </c>
      <c r="D20" s="68">
        <v>0</v>
      </c>
      <c r="E20" s="68">
        <v>0</v>
      </c>
      <c r="F20" s="68">
        <v>0</v>
      </c>
      <c r="G20" s="68">
        <v>0</v>
      </c>
    </row>
    <row r="21" spans="1:7" x14ac:dyDescent="0.3">
      <c r="A21" s="43">
        <v>81</v>
      </c>
      <c r="B21" s="32" t="s">
        <v>68</v>
      </c>
      <c r="C21" s="115">
        <v>0</v>
      </c>
      <c r="D21" s="115">
        <v>0</v>
      </c>
      <c r="E21" s="115">
        <v>0</v>
      </c>
      <c r="F21" s="115">
        <v>0</v>
      </c>
      <c r="G21" s="115">
        <v>0</v>
      </c>
    </row>
    <row r="22" spans="1:7" x14ac:dyDescent="0.3">
      <c r="A22" s="56" t="s">
        <v>29</v>
      </c>
      <c r="B22" s="32"/>
      <c r="C22" s="56">
        <v>0</v>
      </c>
      <c r="D22" s="56">
        <v>0</v>
      </c>
      <c r="E22" s="56">
        <v>0</v>
      </c>
      <c r="F22" s="56">
        <v>0</v>
      </c>
      <c r="G22" s="56">
        <v>0</v>
      </c>
    </row>
    <row r="23" spans="1:7" x14ac:dyDescent="0.3">
      <c r="A23" s="51"/>
      <c r="B23" s="42"/>
      <c r="C23" s="56">
        <v>0</v>
      </c>
      <c r="D23" s="56">
        <v>0</v>
      </c>
      <c r="E23" s="56">
        <v>0</v>
      </c>
      <c r="F23" s="56">
        <v>0</v>
      </c>
      <c r="G23" s="56">
        <v>0</v>
      </c>
    </row>
    <row r="24" spans="1:7" x14ac:dyDescent="0.3">
      <c r="A24" s="51"/>
      <c r="B24" s="31" t="s">
        <v>60</v>
      </c>
      <c r="C24" s="56">
        <v>0</v>
      </c>
      <c r="D24" s="56">
        <v>0</v>
      </c>
      <c r="E24" s="56">
        <v>0</v>
      </c>
      <c r="F24" s="56">
        <v>0</v>
      </c>
      <c r="G24" s="56">
        <v>0</v>
      </c>
    </row>
    <row r="25" spans="1:7" x14ac:dyDescent="0.3">
      <c r="A25" s="31">
        <v>1</v>
      </c>
      <c r="B25" s="31" t="s">
        <v>40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</row>
    <row r="26" spans="1:7" x14ac:dyDescent="0.3">
      <c r="A26" s="43">
        <v>11</v>
      </c>
      <c r="B26" s="32" t="s">
        <v>40</v>
      </c>
      <c r="C26" s="56">
        <v>0</v>
      </c>
      <c r="D26" s="56">
        <v>0</v>
      </c>
      <c r="E26" s="56">
        <v>0</v>
      </c>
      <c r="F26" s="56">
        <v>0</v>
      </c>
      <c r="G26" s="56">
        <v>0</v>
      </c>
    </row>
    <row r="27" spans="1:7" x14ac:dyDescent="0.3">
      <c r="A27" s="56" t="s">
        <v>29</v>
      </c>
      <c r="B27" s="41"/>
      <c r="C27" s="56">
        <v>0</v>
      </c>
      <c r="D27" s="56">
        <v>0</v>
      </c>
      <c r="E27" s="56">
        <v>0</v>
      </c>
      <c r="F27" s="56">
        <v>0</v>
      </c>
      <c r="G27" s="56">
        <v>0</v>
      </c>
    </row>
    <row r="28" spans="1:7" x14ac:dyDescent="0.3">
      <c r="A28" s="31">
        <v>3</v>
      </c>
      <c r="B28" s="31" t="s">
        <v>65</v>
      </c>
      <c r="C28" s="56">
        <v>0</v>
      </c>
      <c r="D28" s="56">
        <v>0</v>
      </c>
      <c r="E28" s="56">
        <v>0</v>
      </c>
      <c r="F28" s="56">
        <v>0</v>
      </c>
      <c r="G28" s="56">
        <v>0</v>
      </c>
    </row>
    <row r="29" spans="1:7" x14ac:dyDescent="0.3">
      <c r="A29" s="43">
        <v>31</v>
      </c>
      <c r="B29" s="32" t="s">
        <v>41</v>
      </c>
      <c r="C29" s="56">
        <v>0</v>
      </c>
      <c r="D29" s="56">
        <v>0</v>
      </c>
      <c r="E29" s="56">
        <v>0</v>
      </c>
      <c r="F29" s="56">
        <v>0</v>
      </c>
      <c r="G29" s="56">
        <v>0</v>
      </c>
    </row>
    <row r="30" spans="1:7" x14ac:dyDescent="0.3">
      <c r="A30" s="31">
        <v>4</v>
      </c>
      <c r="B30" s="31" t="s">
        <v>66</v>
      </c>
      <c r="C30" s="56">
        <v>0</v>
      </c>
      <c r="D30" s="56">
        <v>0</v>
      </c>
      <c r="E30" s="56">
        <v>0</v>
      </c>
      <c r="F30" s="56">
        <v>0</v>
      </c>
      <c r="G30" s="56">
        <v>0</v>
      </c>
    </row>
    <row r="31" spans="1:7" x14ac:dyDescent="0.3">
      <c r="A31" s="43">
        <v>43</v>
      </c>
      <c r="B31" s="32" t="s">
        <v>64</v>
      </c>
      <c r="C31" s="56">
        <v>0</v>
      </c>
      <c r="D31" s="56">
        <v>0</v>
      </c>
      <c r="E31" s="56">
        <v>0</v>
      </c>
      <c r="F31" s="56">
        <v>0</v>
      </c>
      <c r="G31" s="56">
        <v>0</v>
      </c>
    </row>
    <row r="32" spans="1:7" x14ac:dyDescent="0.3">
      <c r="A32" s="43" t="s">
        <v>29</v>
      </c>
      <c r="B32" s="32"/>
      <c r="C32" s="56">
        <v>0</v>
      </c>
      <c r="D32" s="56">
        <v>0</v>
      </c>
      <c r="E32" s="56">
        <v>0</v>
      </c>
      <c r="F32" s="56">
        <v>0</v>
      </c>
      <c r="G32" s="56">
        <v>0</v>
      </c>
    </row>
  </sheetData>
  <mergeCells count="3">
    <mergeCell ref="B16:G16"/>
    <mergeCell ref="A2:G2"/>
    <mergeCell ref="A4:G4"/>
  </mergeCells>
  <pageMargins left="0.7" right="0.7" top="0.75" bottom="0.75" header="0.3" footer="0.3"/>
  <pageSetup paperSize="9" scale="8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57C8E-3464-47A5-9CD4-C67EE7819DAC}">
  <dimension ref="A1:K89"/>
  <sheetViews>
    <sheetView zoomScale="115" zoomScaleNormal="115" zoomScaleSheetLayoutView="100" workbookViewId="0">
      <selection activeCell="S15" sqref="S15"/>
    </sheetView>
  </sheetViews>
  <sheetFormatPr defaultColWidth="8.81640625" defaultRowHeight="10.5" x14ac:dyDescent="0.25"/>
  <cols>
    <col min="1" max="1" width="8.08984375" style="30" customWidth="1"/>
    <col min="2" max="2" width="34.26953125" style="30" customWidth="1"/>
    <col min="3" max="3" width="8" style="30" customWidth="1"/>
    <col min="4" max="5" width="8.08984375" style="30" customWidth="1"/>
    <col min="6" max="6" width="9" style="30" customWidth="1"/>
    <col min="7" max="7" width="8.81640625" style="30" customWidth="1"/>
    <col min="8" max="11" width="5.7265625" style="30" customWidth="1"/>
    <col min="12" max="16384" width="8.81640625" style="30"/>
  </cols>
  <sheetData>
    <row r="1" spans="1:11" x14ac:dyDescent="0.25">
      <c r="A1" s="168" t="s">
        <v>61</v>
      </c>
      <c r="B1" s="168"/>
      <c r="C1" s="168"/>
      <c r="D1" s="168"/>
      <c r="E1" s="168"/>
      <c r="F1" s="168"/>
      <c r="G1" s="168"/>
    </row>
    <row r="3" spans="1:11" ht="31.5" x14ac:dyDescent="0.25">
      <c r="A3" s="95" t="s">
        <v>62</v>
      </c>
      <c r="B3" s="95" t="s">
        <v>21</v>
      </c>
      <c r="C3" s="29" t="s">
        <v>108</v>
      </c>
      <c r="D3" s="29" t="s">
        <v>109</v>
      </c>
      <c r="E3" s="95" t="s">
        <v>106</v>
      </c>
      <c r="F3" s="95" t="s">
        <v>107</v>
      </c>
      <c r="G3" s="95" t="s">
        <v>105</v>
      </c>
      <c r="H3" s="101" t="s">
        <v>134</v>
      </c>
      <c r="I3" s="101" t="s">
        <v>134</v>
      </c>
      <c r="J3" s="101" t="s">
        <v>134</v>
      </c>
      <c r="K3" s="101" t="s">
        <v>134</v>
      </c>
    </row>
    <row r="4" spans="1:11" s="100" customFormat="1" ht="9" x14ac:dyDescent="0.2">
      <c r="A4" s="98">
        <v>1</v>
      </c>
      <c r="B4" s="98">
        <v>2</v>
      </c>
      <c r="C4" s="98">
        <v>3</v>
      </c>
      <c r="D4" s="98">
        <v>4</v>
      </c>
      <c r="E4" s="98">
        <v>5</v>
      </c>
      <c r="F4" s="98">
        <v>6</v>
      </c>
      <c r="G4" s="98">
        <v>7</v>
      </c>
      <c r="H4" s="99" t="s">
        <v>138</v>
      </c>
      <c r="I4" s="99" t="s">
        <v>137</v>
      </c>
      <c r="J4" s="99" t="s">
        <v>136</v>
      </c>
      <c r="K4" s="99" t="s">
        <v>135</v>
      </c>
    </row>
    <row r="5" spans="1:11" ht="21" customHeight="1" x14ac:dyDescent="0.25">
      <c r="A5" s="106" t="s">
        <v>140</v>
      </c>
      <c r="B5" s="107" t="s">
        <v>98</v>
      </c>
      <c r="C5" s="102">
        <v>540498.61</v>
      </c>
      <c r="D5" s="102">
        <f>+D6</f>
        <v>949276</v>
      </c>
      <c r="E5" s="102">
        <v>825000</v>
      </c>
      <c r="F5" s="102">
        <v>834000</v>
      </c>
      <c r="G5" s="102">
        <v>834000</v>
      </c>
      <c r="H5" s="102">
        <f>+D5/C5*100</f>
        <v>175.62968385802139</v>
      </c>
      <c r="I5" s="102">
        <f>+E5/D5*100</f>
        <v>86.908338565390892</v>
      </c>
      <c r="J5" s="102">
        <v>101.09</v>
      </c>
      <c r="K5" s="102">
        <v>100</v>
      </c>
    </row>
    <row r="6" spans="1:11" ht="21.65" customHeight="1" x14ac:dyDescent="0.25">
      <c r="A6" s="108" t="s">
        <v>139</v>
      </c>
      <c r="B6" s="107" t="s">
        <v>99</v>
      </c>
      <c r="C6" s="102">
        <v>540498.61</v>
      </c>
      <c r="D6" s="102">
        <f>SUM(D7:D17)</f>
        <v>949276</v>
      </c>
      <c r="E6" s="102">
        <v>825000</v>
      </c>
      <c r="F6" s="102">
        <v>834000</v>
      </c>
      <c r="G6" s="102">
        <v>834000</v>
      </c>
      <c r="H6" s="102">
        <f>+D6/C6*100</f>
        <v>175.62968385802139</v>
      </c>
      <c r="I6" s="102">
        <f>+E6/D6*100</f>
        <v>86.908338565390892</v>
      </c>
      <c r="J6" s="102">
        <v>101.09</v>
      </c>
      <c r="K6" s="102">
        <v>100</v>
      </c>
    </row>
    <row r="7" spans="1:11" ht="12.65" customHeight="1" x14ac:dyDescent="0.25">
      <c r="A7" s="96" t="s">
        <v>141</v>
      </c>
      <c r="B7" s="96" t="s">
        <v>100</v>
      </c>
      <c r="C7" s="103">
        <v>399233.84</v>
      </c>
      <c r="D7" s="103">
        <v>570800</v>
      </c>
      <c r="E7" s="103">
        <v>560000</v>
      </c>
      <c r="F7" s="103">
        <v>593000</v>
      </c>
      <c r="G7" s="103">
        <v>593000</v>
      </c>
      <c r="H7" s="97">
        <f>+D7/C7*100</f>
        <v>142.97385211634364</v>
      </c>
      <c r="I7" s="97">
        <f t="shared" ref="I7:I15" si="0">+E7/D7*100</f>
        <v>98.107918710581643</v>
      </c>
      <c r="J7" s="103">
        <v>105.89</v>
      </c>
      <c r="K7" s="103">
        <v>100</v>
      </c>
    </row>
    <row r="8" spans="1:11" x14ac:dyDescent="0.25">
      <c r="A8" s="96" t="s">
        <v>143</v>
      </c>
      <c r="B8" s="96" t="s">
        <v>142</v>
      </c>
      <c r="C8" s="103">
        <v>4652.7700000000004</v>
      </c>
      <c r="D8" s="103">
        <f>+D47</f>
        <v>30000</v>
      </c>
      <c r="E8" s="103">
        <v>20000</v>
      </c>
      <c r="F8" s="103">
        <v>21000</v>
      </c>
      <c r="G8" s="103">
        <v>21000</v>
      </c>
      <c r="H8" s="97">
        <f>+D8/C8*100</f>
        <v>644.77719723949383</v>
      </c>
      <c r="I8" s="97">
        <f t="shared" si="0"/>
        <v>66.666666666666657</v>
      </c>
      <c r="J8" s="103">
        <v>105</v>
      </c>
      <c r="K8" s="103">
        <v>100</v>
      </c>
    </row>
    <row r="9" spans="1:11" x14ac:dyDescent="0.25">
      <c r="A9" s="96" t="s">
        <v>144</v>
      </c>
      <c r="B9" s="96" t="s">
        <v>129</v>
      </c>
      <c r="C9" s="103">
        <v>0</v>
      </c>
      <c r="D9" s="103">
        <v>15873</v>
      </c>
      <c r="E9" s="103">
        <v>0</v>
      </c>
      <c r="F9" s="103">
        <v>0</v>
      </c>
      <c r="G9" s="103">
        <v>0</v>
      </c>
      <c r="H9" s="97">
        <v>0</v>
      </c>
      <c r="I9" s="97">
        <f t="shared" si="0"/>
        <v>0</v>
      </c>
      <c r="J9" s="103">
        <v>0</v>
      </c>
      <c r="K9" s="103">
        <v>0</v>
      </c>
    </row>
    <row r="10" spans="1:11" x14ac:dyDescent="0.25">
      <c r="A10" s="96" t="s">
        <v>145</v>
      </c>
      <c r="B10" s="96" t="s">
        <v>101</v>
      </c>
      <c r="C10" s="103">
        <v>64877.27</v>
      </c>
      <c r="D10" s="103">
        <f>+D24+D37+D53+D87</f>
        <v>170000</v>
      </c>
      <c r="E10" s="103">
        <v>174000</v>
      </c>
      <c r="F10" s="103">
        <v>180000</v>
      </c>
      <c r="G10" s="103">
        <v>180000</v>
      </c>
      <c r="H10" s="97">
        <f>+D10/C10*100</f>
        <v>262.03322057170408</v>
      </c>
      <c r="I10" s="97">
        <f t="shared" si="0"/>
        <v>102.35294117647058</v>
      </c>
      <c r="J10" s="103">
        <v>103.45</v>
      </c>
      <c r="K10" s="103">
        <v>100</v>
      </c>
    </row>
    <row r="11" spans="1:11" x14ac:dyDescent="0.25">
      <c r="A11" s="96" t="s">
        <v>147</v>
      </c>
      <c r="B11" s="96" t="s">
        <v>146</v>
      </c>
      <c r="C11" s="103">
        <v>0</v>
      </c>
      <c r="D11" s="103">
        <v>115489</v>
      </c>
      <c r="E11" s="103">
        <v>32000</v>
      </c>
      <c r="F11" s="103">
        <v>0</v>
      </c>
      <c r="G11" s="103">
        <v>0</v>
      </c>
      <c r="H11" s="97">
        <v>0</v>
      </c>
      <c r="I11" s="97">
        <f t="shared" si="0"/>
        <v>27.708266588159912</v>
      </c>
      <c r="J11" s="103">
        <v>0</v>
      </c>
      <c r="K11" s="103">
        <v>0</v>
      </c>
    </row>
    <row r="12" spans="1:11" x14ac:dyDescent="0.25">
      <c r="A12" s="96" t="s">
        <v>148</v>
      </c>
      <c r="B12" s="96" t="s">
        <v>86</v>
      </c>
      <c r="C12" s="103">
        <v>4705.7299999999996</v>
      </c>
      <c r="D12" s="103">
        <v>4000</v>
      </c>
      <c r="E12" s="103">
        <v>4000</v>
      </c>
      <c r="F12" s="103">
        <v>5000</v>
      </c>
      <c r="G12" s="103">
        <v>5000</v>
      </c>
      <c r="H12" s="97">
        <f>+D12/C12*100</f>
        <v>85.002751964094841</v>
      </c>
      <c r="I12" s="97">
        <f t="shared" si="0"/>
        <v>100</v>
      </c>
      <c r="J12" s="103">
        <v>125</v>
      </c>
      <c r="K12" s="103">
        <v>100</v>
      </c>
    </row>
    <row r="13" spans="1:11" x14ac:dyDescent="0.25">
      <c r="A13" s="96" t="s">
        <v>149</v>
      </c>
      <c r="B13" s="96" t="s">
        <v>87</v>
      </c>
      <c r="C13" s="103">
        <v>27000</v>
      </c>
      <c r="D13" s="103">
        <f>+D66</f>
        <v>39720</v>
      </c>
      <c r="E13" s="103">
        <v>34000</v>
      </c>
      <c r="F13" s="103">
        <v>34000</v>
      </c>
      <c r="G13" s="103">
        <v>34000</v>
      </c>
      <c r="H13" s="97">
        <f>+D13/C13*100</f>
        <v>147.11111111111111</v>
      </c>
      <c r="I13" s="97">
        <f t="shared" si="0"/>
        <v>85.599194360523668</v>
      </c>
      <c r="J13" s="103">
        <v>100</v>
      </c>
      <c r="K13" s="103">
        <v>100</v>
      </c>
    </row>
    <row r="14" spans="1:11" ht="12" customHeight="1" x14ac:dyDescent="0.25">
      <c r="A14" s="96" t="s">
        <v>151</v>
      </c>
      <c r="B14" s="96" t="s">
        <v>150</v>
      </c>
      <c r="C14" s="103">
        <v>0</v>
      </c>
      <c r="D14" s="103">
        <v>394</v>
      </c>
      <c r="E14" s="103">
        <v>0</v>
      </c>
      <c r="F14" s="103">
        <v>0</v>
      </c>
      <c r="G14" s="103">
        <v>0</v>
      </c>
      <c r="H14" s="103">
        <v>0</v>
      </c>
      <c r="I14" s="97">
        <f t="shared" si="0"/>
        <v>0</v>
      </c>
      <c r="J14" s="103">
        <v>0</v>
      </c>
      <c r="K14" s="103">
        <v>0</v>
      </c>
    </row>
    <row r="15" spans="1:11" x14ac:dyDescent="0.25">
      <c r="A15" s="96" t="s">
        <v>152</v>
      </c>
      <c r="B15" s="96" t="s">
        <v>103</v>
      </c>
      <c r="C15" s="103">
        <v>0</v>
      </c>
      <c r="D15" s="103">
        <v>3000</v>
      </c>
      <c r="E15" s="103">
        <v>1000</v>
      </c>
      <c r="F15" s="103">
        <v>1000</v>
      </c>
      <c r="G15" s="103">
        <v>1000</v>
      </c>
      <c r="H15" s="103">
        <v>0</v>
      </c>
      <c r="I15" s="97">
        <f t="shared" si="0"/>
        <v>33.333333333333329</v>
      </c>
      <c r="J15" s="103">
        <v>100</v>
      </c>
      <c r="K15" s="103">
        <v>100</v>
      </c>
    </row>
    <row r="16" spans="1:11" s="104" customFormat="1" x14ac:dyDescent="0.25">
      <c r="A16" s="96" t="s">
        <v>153</v>
      </c>
      <c r="B16" s="96" t="s">
        <v>92</v>
      </c>
      <c r="C16" s="103">
        <v>5866</v>
      </c>
      <c r="D16" s="103">
        <v>0</v>
      </c>
      <c r="E16" s="103">
        <v>0</v>
      </c>
      <c r="F16" s="103">
        <v>0</v>
      </c>
      <c r="G16" s="103">
        <v>0</v>
      </c>
      <c r="H16" s="103">
        <v>0</v>
      </c>
      <c r="I16" s="97">
        <v>0</v>
      </c>
      <c r="J16" s="103">
        <v>0</v>
      </c>
      <c r="K16" s="103">
        <v>0</v>
      </c>
    </row>
    <row r="17" spans="1:11" x14ac:dyDescent="0.25">
      <c r="A17" s="96" t="s">
        <v>154</v>
      </c>
      <c r="B17" s="96" t="s">
        <v>102</v>
      </c>
      <c r="C17" s="103">
        <v>34163</v>
      </c>
      <c r="D17" s="103">
        <v>0</v>
      </c>
      <c r="E17" s="103">
        <v>0</v>
      </c>
      <c r="F17" s="103">
        <v>0</v>
      </c>
      <c r="G17" s="103">
        <v>0</v>
      </c>
      <c r="H17" s="103">
        <v>0</v>
      </c>
      <c r="I17" s="97">
        <v>0</v>
      </c>
      <c r="J17" s="103">
        <v>0</v>
      </c>
      <c r="K17" s="103">
        <v>0</v>
      </c>
    </row>
    <row r="18" spans="1:11" ht="21" customHeight="1" x14ac:dyDescent="0.25">
      <c r="A18" s="169" t="s">
        <v>117</v>
      </c>
      <c r="B18" s="170"/>
      <c r="C18" s="105">
        <v>540498.61</v>
      </c>
      <c r="D18" s="105">
        <f>+D19</f>
        <v>949276</v>
      </c>
      <c r="E18" s="105">
        <v>825000</v>
      </c>
      <c r="F18" s="105">
        <v>834000</v>
      </c>
      <c r="G18" s="105">
        <v>834000</v>
      </c>
      <c r="H18" s="105">
        <v>174.26</v>
      </c>
      <c r="I18" s="105">
        <v>87.59</v>
      </c>
      <c r="J18" s="105">
        <v>101.09</v>
      </c>
      <c r="K18" s="105">
        <v>100</v>
      </c>
    </row>
    <row r="19" spans="1:11" s="111" customFormat="1" ht="13.5" customHeight="1" x14ac:dyDescent="0.25">
      <c r="A19" s="139" t="s">
        <v>118</v>
      </c>
      <c r="B19" s="139"/>
      <c r="C19" s="140">
        <v>540498.61</v>
      </c>
      <c r="D19" s="140">
        <f>+D20+D33+D43+D83</f>
        <v>949276</v>
      </c>
      <c r="E19" s="140">
        <v>825000</v>
      </c>
      <c r="F19" s="140">
        <v>834000</v>
      </c>
      <c r="G19" s="140">
        <v>834000</v>
      </c>
      <c r="H19" s="140">
        <v>174.26</v>
      </c>
      <c r="I19" s="140">
        <v>87.59</v>
      </c>
      <c r="J19" s="140">
        <v>101.09</v>
      </c>
      <c r="K19" s="140">
        <v>100</v>
      </c>
    </row>
    <row r="20" spans="1:11" s="111" customFormat="1" ht="12.65" customHeight="1" x14ac:dyDescent="0.25">
      <c r="A20" s="112" t="s">
        <v>119</v>
      </c>
      <c r="B20" s="112"/>
      <c r="C20" s="113">
        <v>136925.85999999999</v>
      </c>
      <c r="D20" s="113">
        <v>190700</v>
      </c>
      <c r="E20" s="113">
        <v>178000</v>
      </c>
      <c r="F20" s="113">
        <v>186000</v>
      </c>
      <c r="G20" s="113">
        <v>186000</v>
      </c>
      <c r="H20" s="113">
        <v>139.27000000000001</v>
      </c>
      <c r="I20" s="113">
        <v>93.34</v>
      </c>
      <c r="J20" s="113">
        <v>104.49</v>
      </c>
      <c r="K20" s="113">
        <v>100</v>
      </c>
    </row>
    <row r="21" spans="1:11" s="111" customFormat="1" ht="12" customHeight="1" x14ac:dyDescent="0.25">
      <c r="A21" s="109" t="s">
        <v>75</v>
      </c>
      <c r="B21" s="109"/>
      <c r="C21" s="110">
        <v>90786.51</v>
      </c>
      <c r="D21" s="110">
        <v>85200</v>
      </c>
      <c r="E21" s="110">
        <v>100000</v>
      </c>
      <c r="F21" s="110">
        <v>106000</v>
      </c>
      <c r="G21" s="110">
        <v>106000</v>
      </c>
      <c r="H21" s="110">
        <v>93.85</v>
      </c>
      <c r="I21" s="110">
        <v>117.37</v>
      </c>
      <c r="J21" s="110">
        <v>106</v>
      </c>
      <c r="K21" s="110">
        <v>100</v>
      </c>
    </row>
    <row r="22" spans="1:11" x14ac:dyDescent="0.25">
      <c r="A22" s="97" t="s">
        <v>120</v>
      </c>
      <c r="B22" s="97"/>
      <c r="C22" s="97">
        <v>90786.51</v>
      </c>
      <c r="D22" s="97">
        <v>85200</v>
      </c>
      <c r="E22" s="97">
        <v>100000</v>
      </c>
      <c r="F22" s="97">
        <v>106000</v>
      </c>
      <c r="G22" s="97">
        <v>106000</v>
      </c>
      <c r="H22" s="97">
        <v>93.85</v>
      </c>
      <c r="I22" s="97">
        <v>117.37</v>
      </c>
      <c r="J22" s="97">
        <v>106</v>
      </c>
      <c r="K22" s="97">
        <v>100</v>
      </c>
    </row>
    <row r="23" spans="1:11" x14ac:dyDescent="0.25">
      <c r="A23" s="97" t="s">
        <v>121</v>
      </c>
      <c r="B23" s="97"/>
      <c r="C23" s="97">
        <v>90786.51</v>
      </c>
      <c r="D23" s="97">
        <v>85200</v>
      </c>
      <c r="E23" s="97">
        <v>100000</v>
      </c>
      <c r="F23" s="97">
        <v>106000</v>
      </c>
      <c r="G23" s="97">
        <v>106000</v>
      </c>
      <c r="H23" s="97">
        <v>93.85</v>
      </c>
      <c r="I23" s="97">
        <v>117.37</v>
      </c>
      <c r="J23" s="97">
        <v>106</v>
      </c>
      <c r="K23" s="97">
        <v>100</v>
      </c>
    </row>
    <row r="24" spans="1:11" s="111" customFormat="1" ht="12" customHeight="1" x14ac:dyDescent="0.25">
      <c r="A24" s="109" t="s">
        <v>77</v>
      </c>
      <c r="B24" s="109"/>
      <c r="C24" s="110">
        <v>26976.35</v>
      </c>
      <c r="D24" s="110">
        <v>65500</v>
      </c>
      <c r="E24" s="110">
        <v>78000</v>
      </c>
      <c r="F24" s="110">
        <v>80000</v>
      </c>
      <c r="G24" s="110">
        <v>80000</v>
      </c>
      <c r="H24" s="110">
        <v>242.81</v>
      </c>
      <c r="I24" s="110">
        <v>119.08</v>
      </c>
      <c r="J24" s="110">
        <v>102.56</v>
      </c>
      <c r="K24" s="110">
        <v>100</v>
      </c>
    </row>
    <row r="25" spans="1:11" x14ac:dyDescent="0.25">
      <c r="A25" s="97" t="s">
        <v>120</v>
      </c>
      <c r="B25" s="97"/>
      <c r="C25" s="97">
        <v>26976.35</v>
      </c>
      <c r="D25" s="97">
        <v>65500</v>
      </c>
      <c r="E25" s="97">
        <v>78000</v>
      </c>
      <c r="F25" s="97">
        <v>80000</v>
      </c>
      <c r="G25" s="97">
        <v>80000</v>
      </c>
      <c r="H25" s="97">
        <v>242.81</v>
      </c>
      <c r="I25" s="97">
        <v>119.08</v>
      </c>
      <c r="J25" s="97">
        <v>102.56</v>
      </c>
      <c r="K25" s="97">
        <v>100</v>
      </c>
    </row>
    <row r="26" spans="1:11" x14ac:dyDescent="0.25">
      <c r="A26" s="97" t="s">
        <v>121</v>
      </c>
      <c r="B26" s="97"/>
      <c r="C26" s="97">
        <v>26976.35</v>
      </c>
      <c r="D26" s="97">
        <v>65500</v>
      </c>
      <c r="E26" s="97">
        <v>78000</v>
      </c>
      <c r="F26" s="97">
        <v>80000</v>
      </c>
      <c r="G26" s="97">
        <v>80000</v>
      </c>
      <c r="H26" s="97">
        <v>242.81</v>
      </c>
      <c r="I26" s="97">
        <v>119.08</v>
      </c>
      <c r="J26" s="97">
        <v>102.56</v>
      </c>
      <c r="K26" s="97">
        <v>100</v>
      </c>
    </row>
    <row r="27" spans="1:11" s="111" customFormat="1" ht="12" customHeight="1" x14ac:dyDescent="0.25">
      <c r="A27" s="109" t="s">
        <v>115</v>
      </c>
      <c r="B27" s="109"/>
      <c r="C27" s="110">
        <v>0</v>
      </c>
      <c r="D27" s="110">
        <v>40000</v>
      </c>
      <c r="E27" s="110">
        <v>0</v>
      </c>
      <c r="F27" s="110">
        <v>0</v>
      </c>
      <c r="G27" s="110">
        <v>0</v>
      </c>
      <c r="H27" s="110">
        <v>0</v>
      </c>
      <c r="I27" s="110">
        <v>0</v>
      </c>
      <c r="J27" s="110">
        <v>0</v>
      </c>
      <c r="K27" s="110">
        <v>0</v>
      </c>
    </row>
    <row r="28" spans="1:11" x14ac:dyDescent="0.25">
      <c r="A28" s="97" t="s">
        <v>120</v>
      </c>
      <c r="B28" s="97"/>
      <c r="C28" s="97">
        <v>0</v>
      </c>
      <c r="D28" s="97">
        <v>40000</v>
      </c>
      <c r="E28" s="97">
        <v>0</v>
      </c>
      <c r="F28" s="97">
        <v>0</v>
      </c>
      <c r="G28" s="97">
        <v>0</v>
      </c>
      <c r="H28" s="97">
        <v>0</v>
      </c>
      <c r="I28" s="97">
        <v>0</v>
      </c>
      <c r="J28" s="97">
        <v>0</v>
      </c>
      <c r="K28" s="97">
        <v>0</v>
      </c>
    </row>
    <row r="29" spans="1:11" x14ac:dyDescent="0.25">
      <c r="A29" s="97" t="s">
        <v>121</v>
      </c>
      <c r="B29" s="97"/>
      <c r="C29" s="97">
        <v>0</v>
      </c>
      <c r="D29" s="97">
        <v>40000</v>
      </c>
      <c r="E29" s="97">
        <v>0</v>
      </c>
      <c r="F29" s="97">
        <v>0</v>
      </c>
      <c r="G29" s="97">
        <v>0</v>
      </c>
      <c r="H29" s="97">
        <v>0</v>
      </c>
      <c r="I29" s="97">
        <v>0</v>
      </c>
      <c r="J29" s="97">
        <v>0</v>
      </c>
      <c r="K29" s="97">
        <v>0</v>
      </c>
    </row>
    <row r="30" spans="1:11" s="111" customFormat="1" ht="11.4" customHeight="1" x14ac:dyDescent="0.25">
      <c r="A30" s="109" t="s">
        <v>82</v>
      </c>
      <c r="B30" s="109"/>
      <c r="C30" s="110">
        <v>19163</v>
      </c>
      <c r="D30" s="110">
        <v>0</v>
      </c>
      <c r="E30" s="110">
        <v>0</v>
      </c>
      <c r="F30" s="110">
        <v>0</v>
      </c>
      <c r="G30" s="110">
        <v>0</v>
      </c>
      <c r="H30" s="110">
        <v>0</v>
      </c>
      <c r="I30" s="110">
        <v>0</v>
      </c>
      <c r="J30" s="110">
        <v>0</v>
      </c>
      <c r="K30" s="110">
        <v>0</v>
      </c>
    </row>
    <row r="31" spans="1:11" x14ac:dyDescent="0.25">
      <c r="A31" s="97" t="s">
        <v>120</v>
      </c>
      <c r="B31" s="97"/>
      <c r="C31" s="97">
        <v>19163</v>
      </c>
      <c r="D31" s="97">
        <v>0</v>
      </c>
      <c r="E31" s="97">
        <v>0</v>
      </c>
      <c r="F31" s="97">
        <v>0</v>
      </c>
      <c r="G31" s="97">
        <v>0</v>
      </c>
      <c r="H31" s="97">
        <v>0</v>
      </c>
      <c r="I31" s="97">
        <v>0</v>
      </c>
      <c r="J31" s="97">
        <v>0</v>
      </c>
      <c r="K31" s="97">
        <v>0</v>
      </c>
    </row>
    <row r="32" spans="1:11" x14ac:dyDescent="0.25">
      <c r="A32" s="97" t="s">
        <v>121</v>
      </c>
      <c r="B32" s="97"/>
      <c r="C32" s="97">
        <v>19163</v>
      </c>
      <c r="D32" s="97">
        <v>0</v>
      </c>
      <c r="E32" s="97">
        <v>0</v>
      </c>
      <c r="F32" s="97">
        <v>0</v>
      </c>
      <c r="G32" s="97">
        <v>0</v>
      </c>
      <c r="H32" s="97">
        <v>0</v>
      </c>
      <c r="I32" s="97">
        <v>0</v>
      </c>
      <c r="J32" s="97">
        <v>0</v>
      </c>
      <c r="K32" s="97">
        <v>0</v>
      </c>
    </row>
    <row r="33" spans="1:11" s="111" customFormat="1" ht="11.4" customHeight="1" x14ac:dyDescent="0.25">
      <c r="A33" s="112" t="s">
        <v>122</v>
      </c>
      <c r="B33" s="112"/>
      <c r="C33" s="113">
        <v>228806.48</v>
      </c>
      <c r="D33" s="113">
        <v>427600</v>
      </c>
      <c r="E33" s="113">
        <v>405000</v>
      </c>
      <c r="F33" s="113">
        <v>431000</v>
      </c>
      <c r="G33" s="113">
        <v>431000</v>
      </c>
      <c r="H33" s="113">
        <v>186.88</v>
      </c>
      <c r="I33" s="113">
        <v>94.71</v>
      </c>
      <c r="J33" s="113">
        <v>106.42</v>
      </c>
      <c r="K33" s="113">
        <v>100</v>
      </c>
    </row>
    <row r="34" spans="1:11" s="111" customFormat="1" ht="12" customHeight="1" x14ac:dyDescent="0.25">
      <c r="A34" s="109" t="s">
        <v>75</v>
      </c>
      <c r="B34" s="109"/>
      <c r="C34" s="110">
        <v>221806.48</v>
      </c>
      <c r="D34" s="110">
        <v>410600</v>
      </c>
      <c r="E34" s="110">
        <v>403000</v>
      </c>
      <c r="F34" s="110">
        <v>429000</v>
      </c>
      <c r="G34" s="110">
        <v>429000</v>
      </c>
      <c r="H34" s="110">
        <v>185.12</v>
      </c>
      <c r="I34" s="110">
        <v>98.15</v>
      </c>
      <c r="J34" s="110">
        <v>106.45</v>
      </c>
      <c r="K34" s="110">
        <v>100</v>
      </c>
    </row>
    <row r="35" spans="1:11" x14ac:dyDescent="0.25">
      <c r="A35" s="97" t="s">
        <v>120</v>
      </c>
      <c r="B35" s="97"/>
      <c r="C35" s="97">
        <v>221806.48</v>
      </c>
      <c r="D35" s="97">
        <v>410600</v>
      </c>
      <c r="E35" s="97">
        <v>403000</v>
      </c>
      <c r="F35" s="97">
        <v>429000</v>
      </c>
      <c r="G35" s="97">
        <v>429000</v>
      </c>
      <c r="H35" s="97">
        <v>185.12</v>
      </c>
      <c r="I35" s="97">
        <v>98.15</v>
      </c>
      <c r="J35" s="97">
        <v>106.45</v>
      </c>
      <c r="K35" s="97">
        <v>100</v>
      </c>
    </row>
    <row r="36" spans="1:11" x14ac:dyDescent="0.25">
      <c r="A36" s="97" t="s">
        <v>123</v>
      </c>
      <c r="B36" s="97"/>
      <c r="C36" s="97">
        <v>221806.48</v>
      </c>
      <c r="D36" s="97">
        <v>410600</v>
      </c>
      <c r="E36" s="97">
        <v>403000</v>
      </c>
      <c r="F36" s="97">
        <v>429000</v>
      </c>
      <c r="G36" s="97">
        <v>429000</v>
      </c>
      <c r="H36" s="97">
        <v>185.12</v>
      </c>
      <c r="I36" s="97">
        <v>98.15</v>
      </c>
      <c r="J36" s="97">
        <v>106.45</v>
      </c>
      <c r="K36" s="97">
        <v>100</v>
      </c>
    </row>
    <row r="37" spans="1:11" s="111" customFormat="1" ht="10.75" customHeight="1" x14ac:dyDescent="0.25">
      <c r="A37" s="109" t="s">
        <v>77</v>
      </c>
      <c r="B37" s="109"/>
      <c r="C37" s="110">
        <v>0</v>
      </c>
      <c r="D37" s="110">
        <v>17000</v>
      </c>
      <c r="E37" s="110">
        <v>2000</v>
      </c>
      <c r="F37" s="110">
        <v>2000</v>
      </c>
      <c r="G37" s="110">
        <v>2000</v>
      </c>
      <c r="H37" s="110">
        <v>0</v>
      </c>
      <c r="I37" s="110">
        <v>11.76</v>
      </c>
      <c r="J37" s="110">
        <v>100</v>
      </c>
      <c r="K37" s="110">
        <v>100</v>
      </c>
    </row>
    <row r="38" spans="1:11" x14ac:dyDescent="0.25">
      <c r="A38" s="97" t="s">
        <v>120</v>
      </c>
      <c r="B38" s="97"/>
      <c r="C38" s="97">
        <v>0</v>
      </c>
      <c r="D38" s="97">
        <v>17000</v>
      </c>
      <c r="E38" s="97">
        <v>2000</v>
      </c>
      <c r="F38" s="97">
        <v>2000</v>
      </c>
      <c r="G38" s="97">
        <v>2000</v>
      </c>
      <c r="H38" s="97">
        <v>0</v>
      </c>
      <c r="I38" s="97">
        <v>11.76</v>
      </c>
      <c r="J38" s="97">
        <v>100</v>
      </c>
      <c r="K38" s="97">
        <v>100</v>
      </c>
    </row>
    <row r="39" spans="1:11" x14ac:dyDescent="0.25">
      <c r="A39" s="97" t="s">
        <v>123</v>
      </c>
      <c r="B39" s="97"/>
      <c r="C39" s="97">
        <v>0</v>
      </c>
      <c r="D39" s="97">
        <v>17000</v>
      </c>
      <c r="E39" s="97">
        <v>2000</v>
      </c>
      <c r="F39" s="97">
        <v>2000</v>
      </c>
      <c r="G39" s="97">
        <v>2000</v>
      </c>
      <c r="H39" s="97">
        <v>0</v>
      </c>
      <c r="I39" s="97">
        <v>11.76</v>
      </c>
      <c r="J39" s="97">
        <v>100</v>
      </c>
      <c r="K39" s="97">
        <v>100</v>
      </c>
    </row>
    <row r="40" spans="1:11" s="111" customFormat="1" x14ac:dyDescent="0.25">
      <c r="A40" s="109" t="s">
        <v>82</v>
      </c>
      <c r="B40" s="109"/>
      <c r="C40" s="110">
        <v>7000</v>
      </c>
      <c r="D40" s="110">
        <v>0</v>
      </c>
      <c r="E40" s="110">
        <v>0</v>
      </c>
      <c r="F40" s="110">
        <v>0</v>
      </c>
      <c r="G40" s="110">
        <v>0</v>
      </c>
      <c r="H40" s="110">
        <v>0</v>
      </c>
      <c r="I40" s="110">
        <v>0</v>
      </c>
      <c r="J40" s="110">
        <v>0</v>
      </c>
      <c r="K40" s="110">
        <v>0</v>
      </c>
    </row>
    <row r="41" spans="1:11" x14ac:dyDescent="0.25">
      <c r="A41" s="97" t="s">
        <v>120</v>
      </c>
      <c r="B41" s="97"/>
      <c r="C41" s="97">
        <v>7000</v>
      </c>
      <c r="D41" s="97">
        <v>0</v>
      </c>
      <c r="E41" s="97">
        <v>0</v>
      </c>
      <c r="F41" s="97">
        <v>0</v>
      </c>
      <c r="G41" s="97">
        <v>0</v>
      </c>
      <c r="H41" s="97">
        <v>0</v>
      </c>
      <c r="I41" s="97">
        <v>0</v>
      </c>
      <c r="J41" s="97">
        <v>0</v>
      </c>
      <c r="K41" s="97">
        <v>0</v>
      </c>
    </row>
    <row r="42" spans="1:11" x14ac:dyDescent="0.25">
      <c r="A42" s="97" t="s">
        <v>123</v>
      </c>
      <c r="B42" s="97"/>
      <c r="C42" s="97">
        <v>7000</v>
      </c>
      <c r="D42" s="97">
        <v>0</v>
      </c>
      <c r="E42" s="97">
        <v>0</v>
      </c>
      <c r="F42" s="97">
        <v>0</v>
      </c>
      <c r="G42" s="97">
        <v>0</v>
      </c>
      <c r="H42" s="97">
        <v>0</v>
      </c>
      <c r="I42" s="97">
        <v>0</v>
      </c>
      <c r="J42" s="97">
        <v>0</v>
      </c>
      <c r="K42" s="97">
        <v>0</v>
      </c>
    </row>
    <row r="43" spans="1:11" s="111" customFormat="1" ht="12" customHeight="1" x14ac:dyDescent="0.25">
      <c r="A43" s="112" t="s">
        <v>124</v>
      </c>
      <c r="B43" s="112"/>
      <c r="C43" s="113">
        <v>173174.64</v>
      </c>
      <c r="D43" s="113">
        <f>+D44+D47+D50+D53+D58+D63+D66+D69+D72+D75+D78</f>
        <v>325976</v>
      </c>
      <c r="E43" s="113">
        <v>218000</v>
      </c>
      <c r="F43" s="113">
        <v>212000</v>
      </c>
      <c r="G43" s="113">
        <v>212000</v>
      </c>
      <c r="H43" s="113">
        <v>183.96</v>
      </c>
      <c r="I43" s="113">
        <v>68.430000000000007</v>
      </c>
      <c r="J43" s="113">
        <v>97.25</v>
      </c>
      <c r="K43" s="113">
        <v>100</v>
      </c>
    </row>
    <row r="44" spans="1:11" s="111" customFormat="1" x14ac:dyDescent="0.25">
      <c r="A44" s="109" t="s">
        <v>75</v>
      </c>
      <c r="B44" s="109"/>
      <c r="C44" s="110">
        <v>85049.22</v>
      </c>
      <c r="D44" s="110">
        <v>70000</v>
      </c>
      <c r="E44" s="110">
        <v>56000</v>
      </c>
      <c r="F44" s="110">
        <v>57000</v>
      </c>
      <c r="G44" s="110">
        <v>57000</v>
      </c>
      <c r="H44" s="110">
        <v>82.31</v>
      </c>
      <c r="I44" s="110">
        <v>80</v>
      </c>
      <c r="J44" s="110">
        <v>101.79</v>
      </c>
      <c r="K44" s="110">
        <v>100</v>
      </c>
    </row>
    <row r="45" spans="1:11" x14ac:dyDescent="0.25">
      <c r="A45" s="97" t="s">
        <v>120</v>
      </c>
      <c r="B45" s="97"/>
      <c r="C45" s="97">
        <v>85049.22</v>
      </c>
      <c r="D45" s="97">
        <v>70000</v>
      </c>
      <c r="E45" s="97">
        <v>56000</v>
      </c>
      <c r="F45" s="97">
        <v>57000</v>
      </c>
      <c r="G45" s="97">
        <v>57000</v>
      </c>
      <c r="H45" s="97">
        <v>82.31</v>
      </c>
      <c r="I45" s="97">
        <v>80</v>
      </c>
      <c r="J45" s="97">
        <v>101.79</v>
      </c>
      <c r="K45" s="97">
        <v>100</v>
      </c>
    </row>
    <row r="46" spans="1:11" x14ac:dyDescent="0.25">
      <c r="A46" s="97" t="s">
        <v>121</v>
      </c>
      <c r="B46" s="97"/>
      <c r="C46" s="97">
        <v>85049.22</v>
      </c>
      <c r="D46" s="97">
        <v>70000</v>
      </c>
      <c r="E46" s="97">
        <v>56000</v>
      </c>
      <c r="F46" s="97">
        <v>57000</v>
      </c>
      <c r="G46" s="97">
        <v>57000</v>
      </c>
      <c r="H46" s="97">
        <v>82.31</v>
      </c>
      <c r="I46" s="97">
        <v>80</v>
      </c>
      <c r="J46" s="97">
        <v>101.79</v>
      </c>
      <c r="K46" s="97">
        <v>100</v>
      </c>
    </row>
    <row r="47" spans="1:11" s="111" customFormat="1" x14ac:dyDescent="0.25">
      <c r="A47" s="109" t="s">
        <v>76</v>
      </c>
      <c r="B47" s="109"/>
      <c r="C47" s="110">
        <v>4652.7700000000004</v>
      </c>
      <c r="D47" s="110">
        <f>+D48</f>
        <v>30000</v>
      </c>
      <c r="E47" s="110">
        <v>20000</v>
      </c>
      <c r="F47" s="110">
        <v>21000</v>
      </c>
      <c r="G47" s="110">
        <v>21000</v>
      </c>
      <c r="H47" s="102">
        <f t="shared" ref="H47:H49" si="1">+D47/C47*100</f>
        <v>644.77719723949383</v>
      </c>
      <c r="I47" s="102">
        <f t="shared" ref="I47:I49" si="2">+E47/D47*100</f>
        <v>66.666666666666657</v>
      </c>
      <c r="J47" s="110">
        <v>105</v>
      </c>
      <c r="K47" s="110">
        <v>100</v>
      </c>
    </row>
    <row r="48" spans="1:11" x14ac:dyDescent="0.25">
      <c r="A48" s="97" t="s">
        <v>120</v>
      </c>
      <c r="B48" s="97"/>
      <c r="C48" s="97">
        <v>4652.7700000000004</v>
      </c>
      <c r="D48" s="97">
        <v>30000</v>
      </c>
      <c r="E48" s="97">
        <v>20000</v>
      </c>
      <c r="F48" s="97">
        <v>21000</v>
      </c>
      <c r="G48" s="97">
        <v>21000</v>
      </c>
      <c r="H48" s="97">
        <f t="shared" si="1"/>
        <v>644.77719723949383</v>
      </c>
      <c r="I48" s="97">
        <f t="shared" si="2"/>
        <v>66.666666666666657</v>
      </c>
      <c r="J48" s="97">
        <v>105</v>
      </c>
      <c r="K48" s="97">
        <v>100</v>
      </c>
    </row>
    <row r="49" spans="1:11" x14ac:dyDescent="0.25">
      <c r="A49" s="97" t="s">
        <v>121</v>
      </c>
      <c r="B49" s="97"/>
      <c r="C49" s="97">
        <v>4652.7700000000004</v>
      </c>
      <c r="D49" s="97">
        <v>30000</v>
      </c>
      <c r="E49" s="97">
        <v>20000</v>
      </c>
      <c r="F49" s="97">
        <v>21000</v>
      </c>
      <c r="G49" s="97">
        <v>21000</v>
      </c>
      <c r="H49" s="97">
        <f t="shared" si="1"/>
        <v>644.77719723949383</v>
      </c>
      <c r="I49" s="97">
        <f t="shared" si="2"/>
        <v>66.666666666666657</v>
      </c>
      <c r="J49" s="97">
        <v>105</v>
      </c>
      <c r="K49" s="97">
        <v>100</v>
      </c>
    </row>
    <row r="50" spans="1:11" s="111" customFormat="1" x14ac:dyDescent="0.25">
      <c r="A50" s="109" t="s">
        <v>114</v>
      </c>
      <c r="B50" s="109"/>
      <c r="C50" s="110">
        <v>0</v>
      </c>
      <c r="D50" s="110">
        <v>15873</v>
      </c>
      <c r="E50" s="110">
        <v>0</v>
      </c>
      <c r="F50" s="110">
        <v>0</v>
      </c>
      <c r="G50" s="110">
        <v>0</v>
      </c>
      <c r="H50" s="110">
        <v>0</v>
      </c>
      <c r="I50" s="110">
        <v>0</v>
      </c>
      <c r="J50" s="110">
        <v>0</v>
      </c>
      <c r="K50" s="110">
        <v>0</v>
      </c>
    </row>
    <row r="51" spans="1:11" x14ac:dyDescent="0.25">
      <c r="A51" s="97" t="s">
        <v>120</v>
      </c>
      <c r="B51" s="97"/>
      <c r="C51" s="97">
        <v>0</v>
      </c>
      <c r="D51" s="97">
        <v>15873</v>
      </c>
      <c r="E51" s="97">
        <v>0</v>
      </c>
      <c r="F51" s="97">
        <v>0</v>
      </c>
      <c r="G51" s="97">
        <v>0</v>
      </c>
      <c r="H51" s="97">
        <v>0</v>
      </c>
      <c r="I51" s="97">
        <v>0</v>
      </c>
      <c r="J51" s="97">
        <v>0</v>
      </c>
      <c r="K51" s="97">
        <v>0</v>
      </c>
    </row>
    <row r="52" spans="1:11" x14ac:dyDescent="0.25">
      <c r="A52" s="97" t="s">
        <v>121</v>
      </c>
      <c r="B52" s="97"/>
      <c r="C52" s="97">
        <v>0</v>
      </c>
      <c r="D52" s="97">
        <v>15873</v>
      </c>
      <c r="E52" s="97">
        <v>0</v>
      </c>
      <c r="F52" s="97">
        <v>0</v>
      </c>
      <c r="G52" s="97">
        <v>0</v>
      </c>
      <c r="H52" s="97">
        <v>0</v>
      </c>
      <c r="I52" s="97">
        <v>0</v>
      </c>
      <c r="J52" s="97">
        <v>0</v>
      </c>
      <c r="K52" s="97">
        <v>0</v>
      </c>
    </row>
    <row r="53" spans="1:11" s="111" customFormat="1" x14ac:dyDescent="0.25">
      <c r="A53" s="109" t="s">
        <v>77</v>
      </c>
      <c r="B53" s="109"/>
      <c r="C53" s="110">
        <v>37900.92</v>
      </c>
      <c r="D53" s="110">
        <f>+D54+D56</f>
        <v>87500</v>
      </c>
      <c r="E53" s="110">
        <v>71000</v>
      </c>
      <c r="F53" s="110">
        <v>94000</v>
      </c>
      <c r="G53" s="110">
        <v>94000</v>
      </c>
      <c r="H53" s="102">
        <f t="shared" ref="H53:H55" si="3">+D53/C53*100</f>
        <v>230.86510828760885</v>
      </c>
      <c r="I53" s="102">
        <f t="shared" ref="I53:I55" si="4">+E53/D53*100</f>
        <v>81.142857142857139</v>
      </c>
      <c r="J53" s="110">
        <v>132.38999999999999</v>
      </c>
      <c r="K53" s="110">
        <v>100</v>
      </c>
    </row>
    <row r="54" spans="1:11" x14ac:dyDescent="0.25">
      <c r="A54" s="97" t="s">
        <v>120</v>
      </c>
      <c r="B54" s="97"/>
      <c r="C54" s="97">
        <v>37900.92</v>
      </c>
      <c r="D54" s="97">
        <v>74500</v>
      </c>
      <c r="E54" s="97">
        <v>70000</v>
      </c>
      <c r="F54" s="97">
        <v>93000</v>
      </c>
      <c r="G54" s="97">
        <v>93000</v>
      </c>
      <c r="H54" s="97">
        <f>+D54/C54*100</f>
        <v>196.56514934202124</v>
      </c>
      <c r="I54" s="97">
        <f>+E54/D54*100</f>
        <v>93.959731543624159</v>
      </c>
      <c r="J54" s="97">
        <v>132.86000000000001</v>
      </c>
      <c r="K54" s="97">
        <v>100</v>
      </c>
    </row>
    <row r="55" spans="1:11" x14ac:dyDescent="0.25">
      <c r="A55" s="97" t="s">
        <v>121</v>
      </c>
      <c r="B55" s="97"/>
      <c r="C55" s="97">
        <v>37900.92</v>
      </c>
      <c r="D55" s="97">
        <v>74500</v>
      </c>
      <c r="E55" s="97">
        <v>70000</v>
      </c>
      <c r="F55" s="97">
        <v>93000</v>
      </c>
      <c r="G55" s="97">
        <v>93000</v>
      </c>
      <c r="H55" s="97">
        <f t="shared" si="3"/>
        <v>196.56514934202124</v>
      </c>
      <c r="I55" s="97">
        <f t="shared" si="4"/>
        <v>93.959731543624159</v>
      </c>
      <c r="J55" s="97">
        <v>132.86000000000001</v>
      </c>
      <c r="K55" s="97">
        <v>100</v>
      </c>
    </row>
    <row r="56" spans="1:11" x14ac:dyDescent="0.25">
      <c r="A56" s="97" t="s">
        <v>125</v>
      </c>
      <c r="B56" s="97"/>
      <c r="C56" s="97">
        <v>0</v>
      </c>
      <c r="D56" s="97">
        <v>13000</v>
      </c>
      <c r="E56" s="97">
        <v>1000</v>
      </c>
      <c r="F56" s="97">
        <v>1000</v>
      </c>
      <c r="G56" s="97">
        <v>1000</v>
      </c>
      <c r="H56" s="97">
        <v>0</v>
      </c>
      <c r="I56" s="97">
        <v>7.69</v>
      </c>
      <c r="J56" s="97">
        <v>100</v>
      </c>
      <c r="K56" s="97">
        <v>100</v>
      </c>
    </row>
    <row r="57" spans="1:11" ht="13.75" customHeight="1" x14ac:dyDescent="0.25">
      <c r="A57" s="97" t="s">
        <v>126</v>
      </c>
      <c r="B57" s="97"/>
      <c r="C57" s="97">
        <v>0</v>
      </c>
      <c r="D57" s="97">
        <v>13000</v>
      </c>
      <c r="E57" s="97">
        <v>1000</v>
      </c>
      <c r="F57" s="97">
        <v>1000</v>
      </c>
      <c r="G57" s="97">
        <v>1000</v>
      </c>
      <c r="H57" s="97">
        <v>0</v>
      </c>
      <c r="I57" s="97">
        <v>7.69</v>
      </c>
      <c r="J57" s="97">
        <v>100</v>
      </c>
      <c r="K57" s="97">
        <v>100</v>
      </c>
    </row>
    <row r="58" spans="1:11" s="111" customFormat="1" x14ac:dyDescent="0.25">
      <c r="A58" s="109" t="s">
        <v>115</v>
      </c>
      <c r="B58" s="109"/>
      <c r="C58" s="110">
        <v>0</v>
      </c>
      <c r="D58" s="110">
        <v>75489</v>
      </c>
      <c r="E58" s="110">
        <v>32000</v>
      </c>
      <c r="F58" s="110">
        <v>0</v>
      </c>
      <c r="G58" s="110">
        <v>0</v>
      </c>
      <c r="H58" s="110">
        <v>0</v>
      </c>
      <c r="I58" s="110">
        <v>42.39</v>
      </c>
      <c r="J58" s="110">
        <v>0</v>
      </c>
      <c r="K58" s="110">
        <v>0</v>
      </c>
    </row>
    <row r="59" spans="1:11" ht="14.5" customHeight="1" x14ac:dyDescent="0.25">
      <c r="A59" s="97" t="s">
        <v>120</v>
      </c>
      <c r="B59" s="97"/>
      <c r="C59" s="97">
        <v>0</v>
      </c>
      <c r="D59" s="97">
        <v>43489</v>
      </c>
      <c r="E59" s="97">
        <v>32000</v>
      </c>
      <c r="F59" s="97">
        <v>0</v>
      </c>
      <c r="G59" s="97">
        <v>0</v>
      </c>
      <c r="H59" s="97">
        <v>0</v>
      </c>
      <c r="I59" s="97">
        <v>73.58</v>
      </c>
      <c r="J59" s="97">
        <v>0</v>
      </c>
      <c r="K59" s="97">
        <v>0</v>
      </c>
    </row>
    <row r="60" spans="1:11" x14ac:dyDescent="0.25">
      <c r="A60" s="97" t="s">
        <v>121</v>
      </c>
      <c r="B60" s="97"/>
      <c r="C60" s="97">
        <v>0</v>
      </c>
      <c r="D60" s="97">
        <v>43489</v>
      </c>
      <c r="E60" s="97">
        <v>32000</v>
      </c>
      <c r="F60" s="97">
        <v>0</v>
      </c>
      <c r="G60" s="97">
        <v>0</v>
      </c>
      <c r="H60" s="97">
        <v>0</v>
      </c>
      <c r="I60" s="97">
        <v>73.58</v>
      </c>
      <c r="J60" s="97">
        <v>0</v>
      </c>
      <c r="K60" s="97">
        <v>0</v>
      </c>
    </row>
    <row r="61" spans="1:11" x14ac:dyDescent="0.25">
      <c r="A61" s="97" t="s">
        <v>125</v>
      </c>
      <c r="B61" s="97"/>
      <c r="C61" s="97">
        <v>0</v>
      </c>
      <c r="D61" s="97">
        <v>32000</v>
      </c>
      <c r="E61" s="97">
        <v>0</v>
      </c>
      <c r="F61" s="97">
        <v>0</v>
      </c>
      <c r="G61" s="97">
        <v>0</v>
      </c>
      <c r="H61" s="97">
        <v>0</v>
      </c>
      <c r="I61" s="97">
        <v>0</v>
      </c>
      <c r="J61" s="97">
        <v>0</v>
      </c>
      <c r="K61" s="97">
        <v>0</v>
      </c>
    </row>
    <row r="62" spans="1:11" x14ac:dyDescent="0.25">
      <c r="A62" s="97" t="s">
        <v>126</v>
      </c>
      <c r="B62" s="97"/>
      <c r="C62" s="97">
        <v>0</v>
      </c>
      <c r="D62" s="97">
        <v>32000</v>
      </c>
      <c r="E62" s="97">
        <v>0</v>
      </c>
      <c r="F62" s="97">
        <v>0</v>
      </c>
      <c r="G62" s="97">
        <v>0</v>
      </c>
      <c r="H62" s="97">
        <v>0</v>
      </c>
      <c r="I62" s="97">
        <v>0</v>
      </c>
      <c r="J62" s="97">
        <v>0</v>
      </c>
      <c r="K62" s="97">
        <v>0</v>
      </c>
    </row>
    <row r="63" spans="1:11" s="111" customFormat="1" x14ac:dyDescent="0.25">
      <c r="A63" s="109" t="s">
        <v>78</v>
      </c>
      <c r="B63" s="109"/>
      <c r="C63" s="110">
        <v>4705.7299999999996</v>
      </c>
      <c r="D63" s="110">
        <v>4000</v>
      </c>
      <c r="E63" s="110">
        <v>4000</v>
      </c>
      <c r="F63" s="110">
        <v>5000</v>
      </c>
      <c r="G63" s="110">
        <v>5000</v>
      </c>
      <c r="H63" s="110">
        <v>85</v>
      </c>
      <c r="I63" s="110">
        <v>100</v>
      </c>
      <c r="J63" s="110">
        <v>125</v>
      </c>
      <c r="K63" s="110">
        <v>100</v>
      </c>
    </row>
    <row r="64" spans="1:11" x14ac:dyDescent="0.25">
      <c r="A64" s="97" t="s">
        <v>120</v>
      </c>
      <c r="B64" s="97"/>
      <c r="C64" s="97">
        <v>4705.7299999999996</v>
      </c>
      <c r="D64" s="97">
        <v>4000</v>
      </c>
      <c r="E64" s="97">
        <v>4000</v>
      </c>
      <c r="F64" s="97">
        <v>5000</v>
      </c>
      <c r="G64" s="97">
        <v>5000</v>
      </c>
      <c r="H64" s="97">
        <v>85</v>
      </c>
      <c r="I64" s="97">
        <v>100</v>
      </c>
      <c r="J64" s="97">
        <v>125</v>
      </c>
      <c r="K64" s="97">
        <v>100</v>
      </c>
    </row>
    <row r="65" spans="1:11" x14ac:dyDescent="0.25">
      <c r="A65" s="97" t="s">
        <v>121</v>
      </c>
      <c r="B65" s="97"/>
      <c r="C65" s="97">
        <v>4705.7299999999996</v>
      </c>
      <c r="D65" s="97">
        <v>4000</v>
      </c>
      <c r="E65" s="97">
        <v>4000</v>
      </c>
      <c r="F65" s="97">
        <v>5000</v>
      </c>
      <c r="G65" s="97">
        <v>5000</v>
      </c>
      <c r="H65" s="97">
        <v>85</v>
      </c>
      <c r="I65" s="97">
        <v>100</v>
      </c>
      <c r="J65" s="97">
        <v>125</v>
      </c>
      <c r="K65" s="97">
        <v>100</v>
      </c>
    </row>
    <row r="66" spans="1:11" s="111" customFormat="1" x14ac:dyDescent="0.25">
      <c r="A66" s="109" t="s">
        <v>79</v>
      </c>
      <c r="B66" s="109"/>
      <c r="C66" s="110">
        <v>27000</v>
      </c>
      <c r="D66" s="110">
        <f>+D67</f>
        <v>39720</v>
      </c>
      <c r="E66" s="110">
        <v>34000</v>
      </c>
      <c r="F66" s="110">
        <v>34000</v>
      </c>
      <c r="G66" s="110">
        <v>34000</v>
      </c>
      <c r="H66" s="102">
        <f>+D66/C66*100</f>
        <v>147.11111111111111</v>
      </c>
      <c r="I66" s="102">
        <f t="shared" ref="I66" si="5">+E66/D66*100</f>
        <v>85.599194360523668</v>
      </c>
      <c r="J66" s="110">
        <v>100</v>
      </c>
      <c r="K66" s="110">
        <v>100</v>
      </c>
    </row>
    <row r="67" spans="1:11" ht="11" customHeight="1" x14ac:dyDescent="0.25">
      <c r="A67" s="97" t="s">
        <v>120</v>
      </c>
      <c r="B67" s="97"/>
      <c r="C67" s="97">
        <v>27000</v>
      </c>
      <c r="D67" s="97">
        <v>39720</v>
      </c>
      <c r="E67" s="97">
        <v>34000</v>
      </c>
      <c r="F67" s="97">
        <v>34000</v>
      </c>
      <c r="G67" s="97">
        <v>34000</v>
      </c>
      <c r="H67" s="97">
        <f t="shared" ref="H67:H68" si="6">+D67/C67*100</f>
        <v>147.11111111111111</v>
      </c>
      <c r="I67" s="97">
        <f t="shared" ref="I67:I68" si="7">+E67/D67*100</f>
        <v>85.599194360523668</v>
      </c>
      <c r="J67" s="97">
        <v>100</v>
      </c>
      <c r="K67" s="97">
        <v>100</v>
      </c>
    </row>
    <row r="68" spans="1:11" s="104" customFormat="1" x14ac:dyDescent="0.25">
      <c r="A68" s="97" t="s">
        <v>121</v>
      </c>
      <c r="B68" s="97"/>
      <c r="C68" s="97">
        <v>27000</v>
      </c>
      <c r="D68" s="97">
        <v>39720</v>
      </c>
      <c r="E68" s="97">
        <v>34000</v>
      </c>
      <c r="F68" s="97">
        <v>34000</v>
      </c>
      <c r="G68" s="97">
        <v>34000</v>
      </c>
      <c r="H68" s="97">
        <f t="shared" si="6"/>
        <v>147.11111111111111</v>
      </c>
      <c r="I68" s="97">
        <f t="shared" si="7"/>
        <v>85.599194360523668</v>
      </c>
      <c r="J68" s="97">
        <v>100</v>
      </c>
      <c r="K68" s="97">
        <v>100</v>
      </c>
    </row>
    <row r="69" spans="1:11" s="111" customFormat="1" x14ac:dyDescent="0.25">
      <c r="A69" s="109" t="s">
        <v>116</v>
      </c>
      <c r="B69" s="109"/>
      <c r="C69" s="110">
        <v>0</v>
      </c>
      <c r="D69" s="110">
        <v>394</v>
      </c>
      <c r="E69" s="110">
        <v>0</v>
      </c>
      <c r="F69" s="110">
        <v>0</v>
      </c>
      <c r="G69" s="110">
        <v>0</v>
      </c>
      <c r="H69" s="110">
        <v>0</v>
      </c>
      <c r="I69" s="110">
        <v>0</v>
      </c>
      <c r="J69" s="110">
        <v>0</v>
      </c>
      <c r="K69" s="110">
        <v>0</v>
      </c>
    </row>
    <row r="70" spans="1:11" x14ac:dyDescent="0.25">
      <c r="A70" s="97" t="s">
        <v>120</v>
      </c>
      <c r="B70" s="97"/>
      <c r="C70" s="97">
        <v>0</v>
      </c>
      <c r="D70" s="97">
        <v>394</v>
      </c>
      <c r="E70" s="97">
        <v>0</v>
      </c>
      <c r="F70" s="97">
        <v>0</v>
      </c>
      <c r="G70" s="97">
        <v>0</v>
      </c>
      <c r="H70" s="97">
        <v>0</v>
      </c>
      <c r="I70" s="97">
        <v>0</v>
      </c>
      <c r="J70" s="97">
        <v>0</v>
      </c>
      <c r="K70" s="97">
        <v>0</v>
      </c>
    </row>
    <row r="71" spans="1:11" x14ac:dyDescent="0.25">
      <c r="A71" s="97" t="s">
        <v>121</v>
      </c>
      <c r="B71" s="97"/>
      <c r="C71" s="97">
        <v>0</v>
      </c>
      <c r="D71" s="97">
        <v>394</v>
      </c>
      <c r="E71" s="97">
        <v>0</v>
      </c>
      <c r="F71" s="97">
        <v>0</v>
      </c>
      <c r="G71" s="97">
        <v>0</v>
      </c>
      <c r="H71" s="97">
        <v>0</v>
      </c>
      <c r="I71" s="97">
        <v>0</v>
      </c>
      <c r="J71" s="97">
        <v>0</v>
      </c>
      <c r="K71" s="97">
        <v>0</v>
      </c>
    </row>
    <row r="72" spans="1:11" s="111" customFormat="1" x14ac:dyDescent="0.25">
      <c r="A72" s="109" t="s">
        <v>80</v>
      </c>
      <c r="B72" s="109"/>
      <c r="C72" s="110">
        <v>0</v>
      </c>
      <c r="D72" s="110">
        <v>3000</v>
      </c>
      <c r="E72" s="110">
        <v>1000</v>
      </c>
      <c r="F72" s="110">
        <v>1000</v>
      </c>
      <c r="G72" s="110">
        <v>1000</v>
      </c>
      <c r="H72" s="110">
        <v>0</v>
      </c>
      <c r="I72" s="110">
        <v>33.33</v>
      </c>
      <c r="J72" s="110">
        <v>100</v>
      </c>
      <c r="K72" s="110">
        <v>100</v>
      </c>
    </row>
    <row r="73" spans="1:11" x14ac:dyDescent="0.25">
      <c r="A73" s="97" t="s">
        <v>120</v>
      </c>
      <c r="B73" s="97"/>
      <c r="C73" s="97">
        <v>0</v>
      </c>
      <c r="D73" s="97">
        <v>3000</v>
      </c>
      <c r="E73" s="97">
        <v>1000</v>
      </c>
      <c r="F73" s="97">
        <v>1000</v>
      </c>
      <c r="G73" s="97">
        <v>1000</v>
      </c>
      <c r="H73" s="97">
        <v>0</v>
      </c>
      <c r="I73" s="97">
        <v>33.33</v>
      </c>
      <c r="J73" s="97">
        <v>100</v>
      </c>
      <c r="K73" s="97">
        <v>100</v>
      </c>
    </row>
    <row r="74" spans="1:11" x14ac:dyDescent="0.25">
      <c r="A74" s="97" t="s">
        <v>121</v>
      </c>
      <c r="B74" s="97"/>
      <c r="C74" s="97">
        <v>0</v>
      </c>
      <c r="D74" s="97">
        <v>3000</v>
      </c>
      <c r="E74" s="97">
        <v>1000</v>
      </c>
      <c r="F74" s="97">
        <v>1000</v>
      </c>
      <c r="G74" s="97">
        <v>1000</v>
      </c>
      <c r="H74" s="97">
        <v>0</v>
      </c>
      <c r="I74" s="97">
        <v>33.33</v>
      </c>
      <c r="J74" s="97">
        <v>100</v>
      </c>
      <c r="K74" s="97">
        <v>100</v>
      </c>
    </row>
    <row r="75" spans="1:11" s="111" customFormat="1" x14ac:dyDescent="0.25">
      <c r="A75" s="109" t="s">
        <v>81</v>
      </c>
      <c r="B75" s="109"/>
      <c r="C75" s="110">
        <v>5866</v>
      </c>
      <c r="D75" s="110">
        <v>0</v>
      </c>
      <c r="E75" s="110">
        <v>0</v>
      </c>
      <c r="F75" s="110">
        <v>0</v>
      </c>
      <c r="G75" s="110">
        <v>0</v>
      </c>
      <c r="H75" s="110">
        <v>0</v>
      </c>
      <c r="I75" s="110">
        <v>0</v>
      </c>
      <c r="J75" s="110">
        <v>0</v>
      </c>
      <c r="K75" s="110">
        <v>0</v>
      </c>
    </row>
    <row r="76" spans="1:11" x14ac:dyDescent="0.25">
      <c r="A76" s="97" t="s">
        <v>120</v>
      </c>
      <c r="B76" s="97"/>
      <c r="C76" s="97">
        <v>5866</v>
      </c>
      <c r="D76" s="97">
        <v>0</v>
      </c>
      <c r="E76" s="97">
        <v>0</v>
      </c>
      <c r="F76" s="97">
        <v>0</v>
      </c>
      <c r="G76" s="97">
        <v>0</v>
      </c>
      <c r="H76" s="97">
        <v>0</v>
      </c>
      <c r="I76" s="97">
        <v>0</v>
      </c>
      <c r="J76" s="97">
        <v>0</v>
      </c>
      <c r="K76" s="97">
        <v>0</v>
      </c>
    </row>
    <row r="77" spans="1:11" x14ac:dyDescent="0.25">
      <c r="A77" s="97" t="s">
        <v>121</v>
      </c>
      <c r="B77" s="97"/>
      <c r="C77" s="97">
        <v>5866</v>
      </c>
      <c r="D77" s="97">
        <v>0</v>
      </c>
      <c r="E77" s="97">
        <v>0</v>
      </c>
      <c r="F77" s="97">
        <v>0</v>
      </c>
      <c r="G77" s="97">
        <v>0</v>
      </c>
      <c r="H77" s="97">
        <v>0</v>
      </c>
      <c r="I77" s="97">
        <v>0</v>
      </c>
      <c r="J77" s="97">
        <v>0</v>
      </c>
      <c r="K77" s="97">
        <v>0</v>
      </c>
    </row>
    <row r="78" spans="1:11" s="111" customFormat="1" x14ac:dyDescent="0.25">
      <c r="A78" s="109" t="s">
        <v>82</v>
      </c>
      <c r="B78" s="109"/>
      <c r="C78" s="110">
        <v>8000</v>
      </c>
      <c r="D78" s="110">
        <v>0</v>
      </c>
      <c r="E78" s="110">
        <v>0</v>
      </c>
      <c r="F78" s="110">
        <v>0</v>
      </c>
      <c r="G78" s="110">
        <v>0</v>
      </c>
      <c r="H78" s="110">
        <v>0</v>
      </c>
      <c r="I78" s="110">
        <v>0</v>
      </c>
      <c r="J78" s="110">
        <v>0</v>
      </c>
      <c r="K78" s="110">
        <v>0</v>
      </c>
    </row>
    <row r="79" spans="1:11" x14ac:dyDescent="0.25">
      <c r="A79" s="97" t="s">
        <v>120</v>
      </c>
      <c r="B79" s="97"/>
      <c r="C79" s="97">
        <v>3000</v>
      </c>
      <c r="D79" s="97">
        <v>0</v>
      </c>
      <c r="E79" s="97">
        <v>0</v>
      </c>
      <c r="F79" s="97">
        <v>0</v>
      </c>
      <c r="G79" s="97">
        <v>0</v>
      </c>
      <c r="H79" s="97">
        <v>0</v>
      </c>
      <c r="I79" s="97">
        <v>0</v>
      </c>
      <c r="J79" s="97">
        <v>0</v>
      </c>
      <c r="K79" s="97">
        <v>0</v>
      </c>
    </row>
    <row r="80" spans="1:11" x14ac:dyDescent="0.25">
      <c r="A80" s="97" t="s">
        <v>121</v>
      </c>
      <c r="B80" s="97"/>
      <c r="C80" s="97">
        <v>3000</v>
      </c>
      <c r="D80" s="97">
        <v>0</v>
      </c>
      <c r="E80" s="97">
        <v>0</v>
      </c>
      <c r="F80" s="97">
        <v>0</v>
      </c>
      <c r="G80" s="97">
        <v>0</v>
      </c>
      <c r="H80" s="97">
        <v>0</v>
      </c>
      <c r="I80" s="97">
        <v>0</v>
      </c>
      <c r="J80" s="97">
        <v>0</v>
      </c>
      <c r="K80" s="97">
        <v>0</v>
      </c>
    </row>
    <row r="81" spans="1:11" x14ac:dyDescent="0.25">
      <c r="A81" s="97" t="s">
        <v>125</v>
      </c>
      <c r="B81" s="97"/>
      <c r="C81" s="97">
        <v>5000</v>
      </c>
      <c r="D81" s="97">
        <v>0</v>
      </c>
      <c r="E81" s="97">
        <v>0</v>
      </c>
      <c r="F81" s="97">
        <v>0</v>
      </c>
      <c r="G81" s="97">
        <v>0</v>
      </c>
      <c r="H81" s="97">
        <v>0</v>
      </c>
      <c r="I81" s="97">
        <v>0</v>
      </c>
      <c r="J81" s="97">
        <v>0</v>
      </c>
      <c r="K81" s="97">
        <v>0</v>
      </c>
    </row>
    <row r="82" spans="1:11" x14ac:dyDescent="0.25">
      <c r="A82" s="97" t="s">
        <v>126</v>
      </c>
      <c r="B82" s="97"/>
      <c r="C82" s="97">
        <v>5000</v>
      </c>
      <c r="D82" s="97">
        <v>0</v>
      </c>
      <c r="E82" s="97">
        <v>0</v>
      </c>
      <c r="F82" s="97">
        <v>0</v>
      </c>
      <c r="G82" s="97">
        <v>0</v>
      </c>
      <c r="H82" s="97">
        <v>0</v>
      </c>
      <c r="I82" s="97">
        <v>0</v>
      </c>
      <c r="J82" s="97">
        <v>0</v>
      </c>
      <c r="K82" s="97">
        <v>0</v>
      </c>
    </row>
    <row r="83" spans="1:11" s="111" customFormat="1" x14ac:dyDescent="0.25">
      <c r="A83" s="112" t="s">
        <v>127</v>
      </c>
      <c r="B83" s="112"/>
      <c r="C83" s="113">
        <v>1591.63</v>
      </c>
      <c r="D83" s="113">
        <v>5000</v>
      </c>
      <c r="E83" s="113">
        <v>24000</v>
      </c>
      <c r="F83" s="113">
        <v>5000</v>
      </c>
      <c r="G83" s="113">
        <v>5000</v>
      </c>
      <c r="H83" s="113">
        <v>314.14</v>
      </c>
      <c r="I83" s="113">
        <v>480</v>
      </c>
      <c r="J83" s="113">
        <v>20.83</v>
      </c>
      <c r="K83" s="113">
        <v>100</v>
      </c>
    </row>
    <row r="84" spans="1:11" s="111" customFormat="1" ht="12" customHeight="1" x14ac:dyDescent="0.25">
      <c r="A84" s="109" t="s">
        <v>75</v>
      </c>
      <c r="B84" s="109"/>
      <c r="C84" s="110">
        <v>1591.63</v>
      </c>
      <c r="D84" s="110">
        <v>5000</v>
      </c>
      <c r="E84" s="110">
        <v>1000</v>
      </c>
      <c r="F84" s="110">
        <v>1000</v>
      </c>
      <c r="G84" s="110">
        <v>1000</v>
      </c>
      <c r="H84" s="110">
        <v>314.14</v>
      </c>
      <c r="I84" s="110">
        <v>20</v>
      </c>
      <c r="J84" s="110">
        <v>100</v>
      </c>
      <c r="K84" s="110">
        <v>100</v>
      </c>
    </row>
    <row r="85" spans="1:11" x14ac:dyDescent="0.25">
      <c r="A85" s="97" t="s">
        <v>125</v>
      </c>
      <c r="B85" s="97"/>
      <c r="C85" s="97">
        <v>1591.63</v>
      </c>
      <c r="D85" s="97">
        <v>5000</v>
      </c>
      <c r="E85" s="97">
        <v>1000</v>
      </c>
      <c r="F85" s="97">
        <v>1000</v>
      </c>
      <c r="G85" s="97">
        <v>1000</v>
      </c>
      <c r="H85" s="97">
        <v>314.14</v>
      </c>
      <c r="I85" s="97">
        <v>20</v>
      </c>
      <c r="J85" s="97">
        <v>100</v>
      </c>
      <c r="K85" s="97">
        <v>100</v>
      </c>
    </row>
    <row r="86" spans="1:11" x14ac:dyDescent="0.25">
      <c r="A86" s="97" t="s">
        <v>126</v>
      </c>
      <c r="B86" s="97"/>
      <c r="C86" s="97">
        <v>1591.63</v>
      </c>
      <c r="D86" s="97">
        <v>5000</v>
      </c>
      <c r="E86" s="97">
        <v>1000</v>
      </c>
      <c r="F86" s="97">
        <v>1000</v>
      </c>
      <c r="G86" s="97">
        <v>1000</v>
      </c>
      <c r="H86" s="97">
        <v>314.14</v>
      </c>
      <c r="I86" s="97">
        <v>20</v>
      </c>
      <c r="J86" s="97">
        <v>100</v>
      </c>
      <c r="K86" s="97">
        <v>100</v>
      </c>
    </row>
    <row r="87" spans="1:11" s="111" customFormat="1" ht="11.4" customHeight="1" x14ac:dyDescent="0.25">
      <c r="A87" s="109" t="s">
        <v>77</v>
      </c>
      <c r="B87" s="109"/>
      <c r="C87" s="110">
        <v>0</v>
      </c>
      <c r="D87" s="110">
        <v>0</v>
      </c>
      <c r="E87" s="110">
        <v>23000</v>
      </c>
      <c r="F87" s="110">
        <v>4000</v>
      </c>
      <c r="G87" s="110">
        <v>4000</v>
      </c>
      <c r="H87" s="110">
        <v>0</v>
      </c>
      <c r="I87" s="110">
        <v>0</v>
      </c>
      <c r="J87" s="110">
        <v>17.39</v>
      </c>
      <c r="K87" s="110">
        <v>100</v>
      </c>
    </row>
    <row r="88" spans="1:11" x14ac:dyDescent="0.25">
      <c r="A88" s="97" t="s">
        <v>125</v>
      </c>
      <c r="B88" s="97"/>
      <c r="C88" s="97">
        <v>0</v>
      </c>
      <c r="D88" s="97">
        <v>0</v>
      </c>
      <c r="E88" s="97">
        <v>23000</v>
      </c>
      <c r="F88" s="97">
        <v>4000</v>
      </c>
      <c r="G88" s="97">
        <v>4000</v>
      </c>
      <c r="H88" s="97">
        <v>0</v>
      </c>
      <c r="I88" s="97">
        <v>0</v>
      </c>
      <c r="J88" s="97">
        <v>17.39</v>
      </c>
      <c r="K88" s="97">
        <v>100</v>
      </c>
    </row>
    <row r="89" spans="1:11" x14ac:dyDescent="0.25">
      <c r="A89" s="97" t="s">
        <v>126</v>
      </c>
      <c r="B89" s="97"/>
      <c r="C89" s="97">
        <v>0</v>
      </c>
      <c r="D89" s="97">
        <v>0</v>
      </c>
      <c r="E89" s="97">
        <v>23000</v>
      </c>
      <c r="F89" s="97">
        <v>4000</v>
      </c>
      <c r="G89" s="97">
        <v>4000</v>
      </c>
      <c r="H89" s="97">
        <v>0</v>
      </c>
      <c r="I89" s="97">
        <v>0</v>
      </c>
      <c r="J89" s="97">
        <v>17.39</v>
      </c>
      <c r="K89" s="97">
        <v>100</v>
      </c>
    </row>
  </sheetData>
  <mergeCells count="2">
    <mergeCell ref="A1:G1"/>
    <mergeCell ref="A18:B18"/>
  </mergeCells>
  <pageMargins left="0.31496062992125984" right="0.31496062992125984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 Sažetak</vt:lpstr>
      <vt:lpstr> Račun prihoda i rashoda</vt:lpstr>
      <vt:lpstr> Račun financiranja</vt:lpstr>
      <vt:lpstr>Posebni dio </vt:lpstr>
      <vt:lpstr>' Račun financiranja'!Print_Area</vt:lpstr>
      <vt:lpstr>' Račun prihoda i rashoda'!Print_Area</vt:lpstr>
      <vt:lpstr>' Sažetak'!Print_Area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2025-12-22T14:14:15Z</dcterms:modified>
</cp:coreProperties>
</file>